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RENCANAAN 2024\LAPORAN POK 2024\"/>
    </mc:Choice>
  </mc:AlternateContent>
  <xr:revisionPtr revIDLastSave="0" documentId="13_ncr:1_{BF1CF136-EFDB-4C11-B970-08B554FAA68E}" xr6:coauthVersionLast="47" xr6:coauthVersionMax="47" xr10:uidLastSave="{00000000-0000-0000-0000-000000000000}"/>
  <bookViews>
    <workbookView xWindow="-120" yWindow="-120" windowWidth="29040" windowHeight="15720" firstSheet="1" activeTab="13" xr2:uid="{E7CA699F-BAB1-44C7-BC72-2C2D790B57D4}"/>
  </bookViews>
  <sheets>
    <sheet name="ANGKAS 2024" sheetId="2" r:id="rId1"/>
    <sheet name="RKO 2024" sheetId="3" r:id="rId2"/>
    <sheet name="JANUARI" sheetId="1" r:id="rId3"/>
    <sheet name="FEBRUARI" sheetId="4" r:id="rId4"/>
    <sheet name="MARET" sheetId="5" r:id="rId5"/>
    <sheet name="APRIL" sheetId="6" r:id="rId6"/>
    <sheet name="MEI" sheetId="7" r:id="rId7"/>
    <sheet name="JUNI" sheetId="8" r:id="rId8"/>
    <sheet name="JULI" sheetId="9" r:id="rId9"/>
    <sheet name="AGUSTUS" sheetId="10" r:id="rId10"/>
    <sheet name="SEPTEMBER" sheetId="11" r:id="rId11"/>
    <sheet name="OKTOBER" sheetId="13" r:id="rId12"/>
    <sheet name="NOVEMBER" sheetId="14" r:id="rId13"/>
    <sheet name="DESEMBER" sheetId="16" r:id="rId14"/>
  </sheets>
  <definedNames>
    <definedName name="_xlnm.Print_Area" localSheetId="7">JUNI!$A$1:$O$52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3" l="1"/>
  <c r="F9" i="3"/>
  <c r="H33" i="16"/>
  <c r="I33" i="16"/>
  <c r="L33" i="16"/>
  <c r="H27" i="16"/>
  <c r="H26" i="16"/>
  <c r="H13" i="16"/>
  <c r="I18" i="16"/>
  <c r="H18" i="16"/>
  <c r="H16" i="16"/>
  <c r="H14" i="16"/>
  <c r="J18" i="10"/>
  <c r="L14" i="7"/>
  <c r="P22" i="16"/>
  <c r="K22" i="16"/>
  <c r="I22" i="16"/>
  <c r="L22" i="16" s="1"/>
  <c r="E22" i="16"/>
  <c r="G22" i="16"/>
  <c r="H15" i="16"/>
  <c r="I31" i="16"/>
  <c r="L31" i="16"/>
  <c r="G31" i="16"/>
  <c r="L32" i="16"/>
  <c r="I29" i="16"/>
  <c r="I28" i="16"/>
  <c r="L28" i="16" s="1"/>
  <c r="P28" i="16" s="1"/>
  <c r="L27" i="16"/>
  <c r="L29" i="16"/>
  <c r="P29" i="16" s="1"/>
  <c r="L15" i="16"/>
  <c r="P15" i="16" s="1"/>
  <c r="P14" i="16"/>
  <c r="M40" i="16"/>
  <c r="M39" i="16"/>
  <c r="M38" i="16"/>
  <c r="M37" i="16"/>
  <c r="M36" i="16"/>
  <c r="M35" i="16"/>
  <c r="M34" i="16"/>
  <c r="Q34" i="16" s="1"/>
  <c r="M33" i="16"/>
  <c r="Q33" i="16" s="1"/>
  <c r="M32" i="16"/>
  <c r="M31" i="16"/>
  <c r="M30" i="16"/>
  <c r="M29" i="16"/>
  <c r="M28" i="16"/>
  <c r="M27" i="16"/>
  <c r="M26" i="16"/>
  <c r="M25" i="16"/>
  <c r="M22" i="16"/>
  <c r="M21" i="16"/>
  <c r="M17" i="16"/>
  <c r="M15" i="16"/>
  <c r="M14" i="16"/>
  <c r="M13" i="16"/>
  <c r="J34" i="16"/>
  <c r="G40" i="16"/>
  <c r="D40" i="16"/>
  <c r="D39" i="16" s="1"/>
  <c r="F39" i="16"/>
  <c r="F38" i="16" s="1"/>
  <c r="G38" i="16" s="1"/>
  <c r="C39" i="16"/>
  <c r="C38" i="16"/>
  <c r="G37" i="16"/>
  <c r="D37" i="16"/>
  <c r="D36" i="16" s="1"/>
  <c r="F36" i="16"/>
  <c r="F35" i="16" s="1"/>
  <c r="G35" i="16" s="1"/>
  <c r="C36" i="16"/>
  <c r="C35" i="16"/>
  <c r="G34" i="16"/>
  <c r="D34" i="16"/>
  <c r="G33" i="16"/>
  <c r="D33" i="16"/>
  <c r="E33" i="16" s="1"/>
  <c r="D32" i="16"/>
  <c r="J32" i="16" s="1"/>
  <c r="H32" i="16" s="1"/>
  <c r="F31" i="16"/>
  <c r="F30" i="16" s="1"/>
  <c r="G30" i="16" s="1"/>
  <c r="C31" i="16"/>
  <c r="C30" i="16"/>
  <c r="G29" i="16"/>
  <c r="D29" i="16"/>
  <c r="J29" i="16" s="1"/>
  <c r="J28" i="16"/>
  <c r="G28" i="16"/>
  <c r="D28" i="16"/>
  <c r="G27" i="16"/>
  <c r="D27" i="16"/>
  <c r="J27" i="16" s="1"/>
  <c r="F26" i="16"/>
  <c r="G26" i="16" s="1"/>
  <c r="D26" i="16"/>
  <c r="E26" i="16" s="1"/>
  <c r="C26" i="16"/>
  <c r="G25" i="16"/>
  <c r="G24" i="16"/>
  <c r="F23" i="16"/>
  <c r="G23" i="16" s="1"/>
  <c r="C23" i="16"/>
  <c r="D22" i="16"/>
  <c r="J22" i="16" s="1"/>
  <c r="F21" i="16"/>
  <c r="G21" i="16" s="1"/>
  <c r="D21" i="16"/>
  <c r="E21" i="16" s="1"/>
  <c r="C21" i="16"/>
  <c r="G20" i="16"/>
  <c r="F19" i="16"/>
  <c r="G19" i="16" s="1"/>
  <c r="C19" i="16"/>
  <c r="G18" i="16"/>
  <c r="G17" i="16"/>
  <c r="F16" i="16"/>
  <c r="C16" i="16"/>
  <c r="J15" i="16"/>
  <c r="K15" i="16" s="1"/>
  <c r="Q15" i="16" s="1"/>
  <c r="I15" i="16"/>
  <c r="G15" i="16"/>
  <c r="E15" i="16"/>
  <c r="D15" i="16"/>
  <c r="J14" i="16"/>
  <c r="G14" i="16"/>
  <c r="D14" i="16"/>
  <c r="E14" i="16" s="1"/>
  <c r="J13" i="16"/>
  <c r="F13" i="16"/>
  <c r="D13" i="16"/>
  <c r="C13" i="16"/>
  <c r="C12" i="16" s="1"/>
  <c r="C42" i="16" s="1"/>
  <c r="D40" i="14"/>
  <c r="D37" i="14"/>
  <c r="D34" i="14"/>
  <c r="E34" i="14" s="1"/>
  <c r="D33" i="14"/>
  <c r="J33" i="14" s="1"/>
  <c r="H33" i="14" s="1"/>
  <c r="I33" i="14" s="1"/>
  <c r="L33" i="14" s="1"/>
  <c r="P33" i="14" s="1"/>
  <c r="D32" i="14"/>
  <c r="D29" i="14"/>
  <c r="J29" i="14" s="1"/>
  <c r="D28" i="14"/>
  <c r="J28" i="14" s="1"/>
  <c r="D27" i="14"/>
  <c r="D22" i="14"/>
  <c r="D15" i="14"/>
  <c r="D14" i="14"/>
  <c r="G40" i="14"/>
  <c r="J40" i="14"/>
  <c r="F39" i="14"/>
  <c r="F38" i="14" s="1"/>
  <c r="G38" i="14" s="1"/>
  <c r="D39" i="14"/>
  <c r="E39" i="14" s="1"/>
  <c r="C39" i="14"/>
  <c r="C38" i="14"/>
  <c r="G37" i="14"/>
  <c r="D36" i="14"/>
  <c r="F36" i="14"/>
  <c r="F35" i="14" s="1"/>
  <c r="C36" i="14"/>
  <c r="C35" i="14" s="1"/>
  <c r="G34" i="14"/>
  <c r="G33" i="14"/>
  <c r="J32" i="14"/>
  <c r="H32" i="14" s="1"/>
  <c r="F31" i="14"/>
  <c r="F30" i="14" s="1"/>
  <c r="G30" i="14" s="1"/>
  <c r="C31" i="14"/>
  <c r="C30" i="14"/>
  <c r="G29" i="14"/>
  <c r="G28" i="14"/>
  <c r="J27" i="14"/>
  <c r="K27" i="14" s="1"/>
  <c r="M27" i="14" s="1"/>
  <c r="Q27" i="14" s="1"/>
  <c r="G27" i="14"/>
  <c r="E27" i="14"/>
  <c r="F26" i="14"/>
  <c r="G26" i="14" s="1"/>
  <c r="C26" i="14"/>
  <c r="G25" i="14"/>
  <c r="G24" i="14"/>
  <c r="F23" i="14"/>
  <c r="G23" i="14" s="1"/>
  <c r="C23" i="14"/>
  <c r="D21" i="14"/>
  <c r="E21" i="14" s="1"/>
  <c r="F21" i="14"/>
  <c r="G21" i="14" s="1"/>
  <c r="C21" i="14"/>
  <c r="G20" i="14"/>
  <c r="F19" i="14"/>
  <c r="G19" i="14" s="1"/>
  <c r="C19" i="14"/>
  <c r="P18" i="14"/>
  <c r="G18" i="14"/>
  <c r="G17" i="14"/>
  <c r="F16" i="14"/>
  <c r="G16" i="14" s="1"/>
  <c r="C16" i="14"/>
  <c r="P15" i="14"/>
  <c r="J15" i="14"/>
  <c r="K15" i="14" s="1"/>
  <c r="M15" i="14" s="1"/>
  <c r="Q15" i="14" s="1"/>
  <c r="G15" i="14"/>
  <c r="E15" i="14"/>
  <c r="G14" i="14"/>
  <c r="F13" i="14"/>
  <c r="C13" i="14"/>
  <c r="C12" i="14"/>
  <c r="C11" i="14" s="1"/>
  <c r="J33" i="13"/>
  <c r="J34" i="13"/>
  <c r="J32" i="13"/>
  <c r="J27" i="13"/>
  <c r="J28" i="13"/>
  <c r="K28" i="13"/>
  <c r="J29" i="13"/>
  <c r="K29" i="13"/>
  <c r="H29" i="13"/>
  <c r="H27" i="13"/>
  <c r="G28" i="13"/>
  <c r="G29" i="13"/>
  <c r="D40" i="13"/>
  <c r="D39" i="13" s="1"/>
  <c r="D37" i="13"/>
  <c r="D34" i="13"/>
  <c r="D33" i="13"/>
  <c r="D32" i="13"/>
  <c r="H32" i="13" s="1"/>
  <c r="D29" i="13"/>
  <c r="D28" i="13"/>
  <c r="D27" i="13"/>
  <c r="D22" i="13"/>
  <c r="D21" i="13" s="1"/>
  <c r="E21" i="13" s="1"/>
  <c r="D18" i="13"/>
  <c r="J18" i="13" s="1"/>
  <c r="D18" i="14" s="1"/>
  <c r="E18" i="14" s="1"/>
  <c r="D15" i="13"/>
  <c r="J15" i="13" s="1"/>
  <c r="D14" i="13"/>
  <c r="J14" i="13" s="1"/>
  <c r="G40" i="13"/>
  <c r="F39" i="13"/>
  <c r="F38" i="13" s="1"/>
  <c r="G38" i="13" s="1"/>
  <c r="C39" i="13"/>
  <c r="C38" i="13" s="1"/>
  <c r="G37" i="13"/>
  <c r="D36" i="13"/>
  <c r="F36" i="13"/>
  <c r="F35" i="13" s="1"/>
  <c r="G35" i="13" s="1"/>
  <c r="C36" i="13"/>
  <c r="C35" i="13"/>
  <c r="G34" i="13"/>
  <c r="E34" i="13"/>
  <c r="G33" i="13"/>
  <c r="F31" i="13"/>
  <c r="F30" i="13" s="1"/>
  <c r="C31" i="13"/>
  <c r="C30" i="13" s="1"/>
  <c r="G27" i="13"/>
  <c r="F26" i="13"/>
  <c r="G26" i="13" s="1"/>
  <c r="C26" i="13"/>
  <c r="G25" i="13"/>
  <c r="G24" i="13"/>
  <c r="F23" i="13"/>
  <c r="G23" i="13" s="1"/>
  <c r="C23" i="13"/>
  <c r="J22" i="13"/>
  <c r="G21" i="13"/>
  <c r="F21" i="13"/>
  <c r="C21" i="13"/>
  <c r="C12" i="13" s="1"/>
  <c r="G20" i="13"/>
  <c r="F19" i="13"/>
  <c r="G19" i="13" s="1"/>
  <c r="C19" i="13"/>
  <c r="P18" i="13"/>
  <c r="G18" i="13"/>
  <c r="G17" i="13"/>
  <c r="F16" i="13"/>
  <c r="G16" i="13" s="1"/>
  <c r="C16" i="13"/>
  <c r="P15" i="13"/>
  <c r="G15" i="13"/>
  <c r="G14" i="13"/>
  <c r="E14" i="13"/>
  <c r="F13" i="13"/>
  <c r="G13" i="13" s="1"/>
  <c r="C13" i="13"/>
  <c r="L13" i="11"/>
  <c r="K13" i="11"/>
  <c r="M13" i="11"/>
  <c r="K30" i="11"/>
  <c r="M30" i="11"/>
  <c r="M39" i="11"/>
  <c r="L39" i="11"/>
  <c r="M36" i="11"/>
  <c r="L36" i="11"/>
  <c r="M31" i="11"/>
  <c r="L31" i="11"/>
  <c r="M26" i="11"/>
  <c r="L26" i="11"/>
  <c r="M21" i="11"/>
  <c r="L21" i="11"/>
  <c r="M38" i="11"/>
  <c r="L38" i="11"/>
  <c r="M35" i="11"/>
  <c r="L35" i="11"/>
  <c r="L30" i="11"/>
  <c r="M14" i="11"/>
  <c r="L14" i="11"/>
  <c r="D40" i="11"/>
  <c r="J40" i="11" s="1"/>
  <c r="D37" i="11"/>
  <c r="D36" i="11" s="1"/>
  <c r="D34" i="11"/>
  <c r="D33" i="11"/>
  <c r="D32" i="11"/>
  <c r="D29" i="11"/>
  <c r="D28" i="11"/>
  <c r="D27" i="11"/>
  <c r="D22" i="11"/>
  <c r="D18" i="11"/>
  <c r="J18" i="11" s="1"/>
  <c r="H18" i="11" s="1"/>
  <c r="I18" i="11" s="1"/>
  <c r="D15" i="11"/>
  <c r="D13" i="11" s="1"/>
  <c r="E13" i="11" s="1"/>
  <c r="D14" i="11"/>
  <c r="G40" i="11"/>
  <c r="F39" i="11"/>
  <c r="G39" i="11" s="1"/>
  <c r="D39" i="11"/>
  <c r="C39" i="11"/>
  <c r="C38" i="11" s="1"/>
  <c r="D38" i="11"/>
  <c r="E38" i="11" s="1"/>
  <c r="J37" i="11"/>
  <c r="H37" i="11" s="1"/>
  <c r="G37" i="11"/>
  <c r="E37" i="11"/>
  <c r="F36" i="11"/>
  <c r="G36" i="11" s="1"/>
  <c r="C36" i="11"/>
  <c r="C35" i="11" s="1"/>
  <c r="G34" i="11"/>
  <c r="J34" i="11"/>
  <c r="J33" i="11"/>
  <c r="K33" i="11" s="1"/>
  <c r="M33" i="11" s="1"/>
  <c r="Q33" i="11" s="1"/>
  <c r="G33" i="11"/>
  <c r="E33" i="11"/>
  <c r="J32" i="11"/>
  <c r="H32" i="11" s="1"/>
  <c r="F31" i="11"/>
  <c r="G31" i="11" s="1"/>
  <c r="C31" i="11"/>
  <c r="C30" i="11" s="1"/>
  <c r="J29" i="11"/>
  <c r="H29" i="11" s="1"/>
  <c r="D26" i="11"/>
  <c r="G27" i="11"/>
  <c r="E27" i="11"/>
  <c r="J27" i="11"/>
  <c r="F26" i="11"/>
  <c r="G26" i="11" s="1"/>
  <c r="C26" i="11"/>
  <c r="G25" i="11"/>
  <c r="G24" i="11"/>
  <c r="F23" i="11"/>
  <c r="G23" i="11" s="1"/>
  <c r="C23" i="11"/>
  <c r="J22" i="11"/>
  <c r="H22" i="11"/>
  <c r="H21" i="11" s="1"/>
  <c r="I21" i="11" s="1"/>
  <c r="J21" i="11"/>
  <c r="K21" i="11" s="1"/>
  <c r="F21" i="11"/>
  <c r="G21" i="11" s="1"/>
  <c r="D21" i="11"/>
  <c r="E21" i="11" s="1"/>
  <c r="C21" i="11"/>
  <c r="G20" i="11"/>
  <c r="F19" i="11"/>
  <c r="C19" i="11"/>
  <c r="P18" i="11"/>
  <c r="G18" i="11"/>
  <c r="G17" i="11"/>
  <c r="F16" i="11"/>
  <c r="C16" i="11"/>
  <c r="P15" i="11"/>
  <c r="G15" i="11"/>
  <c r="E15" i="11"/>
  <c r="J15" i="11"/>
  <c r="J14" i="11"/>
  <c r="H14" i="11" s="1"/>
  <c r="G14" i="11"/>
  <c r="E14" i="11"/>
  <c r="F13" i="11"/>
  <c r="G13" i="11" s="1"/>
  <c r="C13" i="11"/>
  <c r="F26" i="10"/>
  <c r="D29" i="10"/>
  <c r="J29" i="10" s="1"/>
  <c r="H29" i="10" s="1"/>
  <c r="D40" i="10"/>
  <c r="D37" i="10"/>
  <c r="D36" i="10" s="1"/>
  <c r="D34" i="10"/>
  <c r="D33" i="10"/>
  <c r="D32" i="10"/>
  <c r="D28" i="10"/>
  <c r="D27" i="10"/>
  <c r="D24" i="10"/>
  <c r="D22" i="10"/>
  <c r="D18" i="10"/>
  <c r="D15" i="10"/>
  <c r="D14" i="10"/>
  <c r="G40" i="10"/>
  <c r="E40" i="10"/>
  <c r="J40" i="10"/>
  <c r="F39" i="10"/>
  <c r="G39" i="10" s="1"/>
  <c r="C39" i="10"/>
  <c r="C38" i="10" s="1"/>
  <c r="F38" i="10"/>
  <c r="G38" i="10" s="1"/>
  <c r="J37" i="10"/>
  <c r="H37" i="10" s="1"/>
  <c r="G37" i="10"/>
  <c r="E37" i="10"/>
  <c r="F36" i="10"/>
  <c r="G36" i="10" s="1"/>
  <c r="C36" i="10"/>
  <c r="F35" i="10"/>
  <c r="C35" i="10"/>
  <c r="J34" i="10"/>
  <c r="K34" i="10" s="1"/>
  <c r="M34" i="10" s="1"/>
  <c r="Q34" i="10" s="1"/>
  <c r="H34" i="10"/>
  <c r="I34" i="10" s="1"/>
  <c r="L34" i="10" s="1"/>
  <c r="P34" i="10" s="1"/>
  <c r="G34" i="10"/>
  <c r="E34" i="10"/>
  <c r="J33" i="10"/>
  <c r="G33" i="10"/>
  <c r="E33" i="10"/>
  <c r="J32" i="10"/>
  <c r="H32" i="10" s="1"/>
  <c r="F31" i="10"/>
  <c r="G31" i="10" s="1"/>
  <c r="D31" i="10"/>
  <c r="D30" i="10" s="1"/>
  <c r="E30" i="10" s="1"/>
  <c r="C31" i="10"/>
  <c r="C30" i="10"/>
  <c r="J28" i="10"/>
  <c r="H28" i="10" s="1"/>
  <c r="J27" i="10"/>
  <c r="G27" i="10"/>
  <c r="E27" i="10"/>
  <c r="G26" i="10"/>
  <c r="C26" i="10"/>
  <c r="G25" i="10"/>
  <c r="J24" i="10"/>
  <c r="K24" i="10" s="1"/>
  <c r="M24" i="10" s="1"/>
  <c r="Q24" i="10" s="1"/>
  <c r="G24" i="10"/>
  <c r="E24" i="10"/>
  <c r="F23" i="10"/>
  <c r="G23" i="10" s="1"/>
  <c r="C23" i="10"/>
  <c r="J22" i="10"/>
  <c r="F21" i="10"/>
  <c r="C21" i="10"/>
  <c r="G20" i="10"/>
  <c r="G19" i="10"/>
  <c r="F19" i="10"/>
  <c r="C19" i="10"/>
  <c r="P18" i="10"/>
  <c r="G18" i="10"/>
  <c r="G17" i="10"/>
  <c r="F16" i="10"/>
  <c r="C16" i="10"/>
  <c r="P15" i="10"/>
  <c r="J15" i="10"/>
  <c r="G15" i="10"/>
  <c r="E15" i="10"/>
  <c r="G14" i="10"/>
  <c r="F13" i="10"/>
  <c r="C13" i="10"/>
  <c r="C12" i="10" s="1"/>
  <c r="M39" i="8"/>
  <c r="L39" i="8"/>
  <c r="M38" i="8"/>
  <c r="L38" i="8"/>
  <c r="K37" i="8"/>
  <c r="M37" i="8"/>
  <c r="L37" i="8"/>
  <c r="M36" i="8"/>
  <c r="L36" i="8"/>
  <c r="M35" i="8"/>
  <c r="L35" i="8"/>
  <c r="L31" i="8"/>
  <c r="M31" i="8"/>
  <c r="M30" i="8"/>
  <c r="L30" i="8"/>
  <c r="M13" i="8"/>
  <c r="L27" i="8"/>
  <c r="J26" i="9"/>
  <c r="D26" i="9"/>
  <c r="H28" i="9"/>
  <c r="H26" i="9"/>
  <c r="J31" i="9"/>
  <c r="J38" i="9"/>
  <c r="K21" i="9"/>
  <c r="J21" i="9"/>
  <c r="I21" i="9"/>
  <c r="H21" i="9"/>
  <c r="G21" i="9"/>
  <c r="F21" i="9"/>
  <c r="E21" i="9"/>
  <c r="K21" i="8"/>
  <c r="J21" i="8"/>
  <c r="I21" i="8"/>
  <c r="H21" i="8"/>
  <c r="G21" i="8"/>
  <c r="F21" i="8"/>
  <c r="F19" i="8"/>
  <c r="E21" i="8"/>
  <c r="D21" i="8"/>
  <c r="D40" i="9"/>
  <c r="D37" i="9"/>
  <c r="D34" i="9"/>
  <c r="D33" i="9"/>
  <c r="D32" i="9"/>
  <c r="D29" i="9"/>
  <c r="D28" i="9"/>
  <c r="D27" i="9"/>
  <c r="D25" i="9"/>
  <c r="D24" i="9"/>
  <c r="D22" i="9"/>
  <c r="D18" i="9"/>
  <c r="D14" i="9"/>
  <c r="D14" i="7"/>
  <c r="M32" i="7"/>
  <c r="L32" i="7"/>
  <c r="J32" i="7"/>
  <c r="J29" i="7"/>
  <c r="J28" i="7"/>
  <c r="H32" i="7"/>
  <c r="H29" i="7"/>
  <c r="H28" i="7"/>
  <c r="M32" i="6"/>
  <c r="L32" i="6"/>
  <c r="M33" i="6"/>
  <c r="J32" i="6"/>
  <c r="J29" i="6"/>
  <c r="J28" i="6"/>
  <c r="H32" i="6"/>
  <c r="H29" i="6"/>
  <c r="H28" i="6"/>
  <c r="D40" i="5"/>
  <c r="D37" i="5"/>
  <c r="D34" i="5"/>
  <c r="D33" i="5"/>
  <c r="D32" i="5"/>
  <c r="D29" i="5"/>
  <c r="D28" i="5"/>
  <c r="D27" i="5"/>
  <c r="D25" i="5"/>
  <c r="D24" i="5"/>
  <c r="E24" i="5" s="1"/>
  <c r="D22" i="5"/>
  <c r="D20" i="5"/>
  <c r="D14" i="5"/>
  <c r="D15" i="5"/>
  <c r="J22" i="9"/>
  <c r="H22" i="9" s="1"/>
  <c r="J29" i="8"/>
  <c r="J29" i="9" s="1"/>
  <c r="H29" i="9" s="1"/>
  <c r="J28" i="8"/>
  <c r="H28" i="8" s="1"/>
  <c r="H29" i="8"/>
  <c r="J22" i="8"/>
  <c r="H22" i="8"/>
  <c r="D21" i="9"/>
  <c r="J18" i="9"/>
  <c r="J40" i="9"/>
  <c r="H40" i="9" s="1"/>
  <c r="G40" i="9"/>
  <c r="E40" i="9"/>
  <c r="F39" i="9"/>
  <c r="G39" i="9" s="1"/>
  <c r="D39" i="9"/>
  <c r="D38" i="9" s="1"/>
  <c r="E38" i="9" s="1"/>
  <c r="C39" i="9"/>
  <c r="F38" i="9"/>
  <c r="G38" i="9" s="1"/>
  <c r="C38" i="9"/>
  <c r="G37" i="9"/>
  <c r="F36" i="9"/>
  <c r="G36" i="9" s="1"/>
  <c r="C36" i="9"/>
  <c r="F35" i="9"/>
  <c r="G35" i="9" s="1"/>
  <c r="C35" i="9"/>
  <c r="G34" i="9"/>
  <c r="G33" i="9"/>
  <c r="F31" i="9"/>
  <c r="F30" i="9" s="1"/>
  <c r="C31" i="9"/>
  <c r="C30" i="9" s="1"/>
  <c r="G27" i="9"/>
  <c r="F26" i="9"/>
  <c r="G26" i="9" s="1"/>
  <c r="C26" i="9"/>
  <c r="G25" i="9"/>
  <c r="G24" i="9"/>
  <c r="F23" i="9"/>
  <c r="G23" i="9" s="1"/>
  <c r="C23" i="9"/>
  <c r="C21" i="9"/>
  <c r="G20" i="9"/>
  <c r="F19" i="9"/>
  <c r="G19" i="9" s="1"/>
  <c r="C19" i="9"/>
  <c r="P18" i="9"/>
  <c r="G18" i="9"/>
  <c r="E18" i="9"/>
  <c r="C16" i="9"/>
  <c r="P15" i="9"/>
  <c r="G15" i="9"/>
  <c r="G14" i="9"/>
  <c r="F13" i="9"/>
  <c r="G13" i="9" s="1"/>
  <c r="C13" i="9"/>
  <c r="D40" i="8"/>
  <c r="D32" i="8"/>
  <c r="J32" i="8" s="1"/>
  <c r="D29" i="8"/>
  <c r="D28" i="8"/>
  <c r="D22" i="8"/>
  <c r="D18" i="8"/>
  <c r="J18" i="8" s="1"/>
  <c r="J40" i="8"/>
  <c r="K40" i="8" s="1"/>
  <c r="M40" i="8" s="1"/>
  <c r="Q40" i="8" s="1"/>
  <c r="G40" i="8"/>
  <c r="E40" i="8"/>
  <c r="F39" i="8"/>
  <c r="G39" i="8" s="1"/>
  <c r="D39" i="8"/>
  <c r="D38" i="8" s="1"/>
  <c r="E38" i="8" s="1"/>
  <c r="C39" i="8"/>
  <c r="C38" i="8"/>
  <c r="G37" i="8"/>
  <c r="F36" i="8"/>
  <c r="G36" i="8" s="1"/>
  <c r="C36" i="8"/>
  <c r="F35" i="8"/>
  <c r="G35" i="8" s="1"/>
  <c r="C35" i="8"/>
  <c r="G34" i="8"/>
  <c r="G33" i="8"/>
  <c r="F31" i="8"/>
  <c r="F30" i="8" s="1"/>
  <c r="C31" i="8"/>
  <c r="C30" i="8" s="1"/>
  <c r="G27" i="8"/>
  <c r="F26" i="8"/>
  <c r="G26" i="8" s="1"/>
  <c r="C26" i="8"/>
  <c r="G25" i="8"/>
  <c r="G24" i="8"/>
  <c r="F23" i="8"/>
  <c r="G23" i="8" s="1"/>
  <c r="C23" i="8"/>
  <c r="C21" i="8"/>
  <c r="G20" i="8"/>
  <c r="G19" i="8"/>
  <c r="C19" i="8"/>
  <c r="P18" i="8"/>
  <c r="G18" i="8"/>
  <c r="G17" i="8"/>
  <c r="F16" i="8"/>
  <c r="G16" i="8" s="1"/>
  <c r="C16" i="8"/>
  <c r="C12" i="8" s="1"/>
  <c r="P15" i="8"/>
  <c r="G15" i="8"/>
  <c r="G14" i="8"/>
  <c r="F13" i="8"/>
  <c r="C13" i="8"/>
  <c r="D32" i="7"/>
  <c r="D29" i="7"/>
  <c r="D28" i="7"/>
  <c r="D22" i="7"/>
  <c r="D21" i="7" s="1"/>
  <c r="G40" i="7"/>
  <c r="F39" i="7"/>
  <c r="F38" i="7" s="1"/>
  <c r="C39" i="7"/>
  <c r="C38" i="7" s="1"/>
  <c r="G37" i="7"/>
  <c r="F36" i="7"/>
  <c r="C36" i="7"/>
  <c r="C35" i="7" s="1"/>
  <c r="G34" i="7"/>
  <c r="G33" i="7"/>
  <c r="F31" i="7"/>
  <c r="F30" i="7" s="1"/>
  <c r="C31" i="7"/>
  <c r="C30" i="7" s="1"/>
  <c r="G27" i="7"/>
  <c r="F26" i="7"/>
  <c r="C26" i="7"/>
  <c r="G25" i="7"/>
  <c r="G24" i="7"/>
  <c r="F23" i="7"/>
  <c r="C23" i="7"/>
  <c r="C21" i="7"/>
  <c r="G20" i="7"/>
  <c r="F19" i="7"/>
  <c r="C19" i="7"/>
  <c r="P18" i="7"/>
  <c r="G18" i="7"/>
  <c r="G17" i="7"/>
  <c r="F16" i="7"/>
  <c r="C16" i="7"/>
  <c r="P15" i="7"/>
  <c r="G15" i="7"/>
  <c r="G14" i="7"/>
  <c r="F13" i="7"/>
  <c r="C13" i="7"/>
  <c r="D32" i="6"/>
  <c r="D29" i="6"/>
  <c r="D28" i="6"/>
  <c r="D22" i="6"/>
  <c r="D21" i="6" s="1"/>
  <c r="J40" i="6"/>
  <c r="J39" i="6" s="1"/>
  <c r="G40" i="6"/>
  <c r="E40" i="6"/>
  <c r="F39" i="6"/>
  <c r="D39" i="6"/>
  <c r="D38" i="6" s="1"/>
  <c r="C39" i="6"/>
  <c r="C38" i="6" s="1"/>
  <c r="G37" i="6"/>
  <c r="F36" i="6"/>
  <c r="C36" i="6"/>
  <c r="C35" i="6" s="1"/>
  <c r="G34" i="6"/>
  <c r="G33" i="6"/>
  <c r="F31" i="6"/>
  <c r="F30" i="6" s="1"/>
  <c r="C31" i="6"/>
  <c r="C30" i="6" s="1"/>
  <c r="G27" i="6"/>
  <c r="F26" i="6"/>
  <c r="C26" i="6"/>
  <c r="G25" i="6"/>
  <c r="G24" i="6"/>
  <c r="F23" i="6"/>
  <c r="C23" i="6"/>
  <c r="C21" i="6"/>
  <c r="G20" i="6"/>
  <c r="F19" i="6"/>
  <c r="C19" i="6"/>
  <c r="P18" i="6"/>
  <c r="G18" i="6"/>
  <c r="G17" i="6"/>
  <c r="F16" i="6"/>
  <c r="C16" i="6"/>
  <c r="P15" i="6"/>
  <c r="G15" i="6"/>
  <c r="G14" i="6"/>
  <c r="F13" i="6"/>
  <c r="C13" i="6"/>
  <c r="J40" i="5"/>
  <c r="K40" i="5" s="1"/>
  <c r="M40" i="5" s="1"/>
  <c r="Q40" i="5" s="1"/>
  <c r="G40" i="5"/>
  <c r="E40" i="5"/>
  <c r="F39" i="5"/>
  <c r="F38" i="5" s="1"/>
  <c r="D39" i="5"/>
  <c r="C39" i="5"/>
  <c r="C38" i="5" s="1"/>
  <c r="J37" i="5"/>
  <c r="K37" i="5" s="1"/>
  <c r="M37" i="5" s="1"/>
  <c r="Q37" i="5" s="1"/>
  <c r="G37" i="5"/>
  <c r="E37" i="5"/>
  <c r="F36" i="5"/>
  <c r="F35" i="5" s="1"/>
  <c r="D36" i="5"/>
  <c r="C36" i="5"/>
  <c r="J34" i="5"/>
  <c r="K34" i="5" s="1"/>
  <c r="M34" i="5" s="1"/>
  <c r="Q34" i="5" s="1"/>
  <c r="G34" i="5"/>
  <c r="E34" i="5"/>
  <c r="J33" i="5"/>
  <c r="K33" i="5" s="1"/>
  <c r="M33" i="5" s="1"/>
  <c r="Q33" i="5" s="1"/>
  <c r="G33" i="5"/>
  <c r="E33" i="5"/>
  <c r="F31" i="5"/>
  <c r="F30" i="5" s="1"/>
  <c r="D31" i="5"/>
  <c r="D30" i="5" s="1"/>
  <c r="C31" i="5"/>
  <c r="C30" i="5" s="1"/>
  <c r="J27" i="5"/>
  <c r="H27" i="5" s="1"/>
  <c r="G27" i="5"/>
  <c r="E27" i="5"/>
  <c r="F26" i="5"/>
  <c r="D26" i="5"/>
  <c r="C26" i="5"/>
  <c r="J25" i="5"/>
  <c r="H25" i="5" s="1"/>
  <c r="I25" i="5" s="1"/>
  <c r="L25" i="5" s="1"/>
  <c r="P25" i="5" s="1"/>
  <c r="G25" i="5"/>
  <c r="E25" i="5"/>
  <c r="J24" i="5"/>
  <c r="D24" i="6" s="1"/>
  <c r="G24" i="5"/>
  <c r="F23" i="5"/>
  <c r="D23" i="5"/>
  <c r="C23" i="5"/>
  <c r="D21" i="5"/>
  <c r="C21" i="5"/>
  <c r="J20" i="5"/>
  <c r="D20" i="6" s="1"/>
  <c r="G20" i="5"/>
  <c r="E20" i="5"/>
  <c r="F19" i="5"/>
  <c r="D19" i="5"/>
  <c r="C19" i="5"/>
  <c r="P18" i="5"/>
  <c r="J18" i="5"/>
  <c r="K18" i="5" s="1"/>
  <c r="M18" i="5" s="1"/>
  <c r="Q18" i="5" s="1"/>
  <c r="G18" i="5"/>
  <c r="E18" i="5"/>
  <c r="G17" i="5"/>
  <c r="F16" i="5"/>
  <c r="C16" i="5"/>
  <c r="P15" i="5"/>
  <c r="J15" i="5"/>
  <c r="H15" i="5" s="1"/>
  <c r="I15" i="5" s="1"/>
  <c r="G15" i="5"/>
  <c r="E15" i="5"/>
  <c r="J14" i="5"/>
  <c r="K14" i="5" s="1"/>
  <c r="M14" i="5" s="1"/>
  <c r="Q14" i="5" s="1"/>
  <c r="G14" i="5"/>
  <c r="E14" i="5"/>
  <c r="F13" i="5"/>
  <c r="D13" i="5"/>
  <c r="C13" i="5"/>
  <c r="R14" i="2"/>
  <c r="R15" i="2" s="1"/>
  <c r="R12" i="2"/>
  <c r="R13" i="2" s="1"/>
  <c r="G17" i="4"/>
  <c r="J40" i="4"/>
  <c r="K40" i="4" s="1"/>
  <c r="M40" i="4" s="1"/>
  <c r="Q40" i="4" s="1"/>
  <c r="G40" i="4"/>
  <c r="E40" i="4"/>
  <c r="F39" i="4"/>
  <c r="F38" i="4" s="1"/>
  <c r="D39" i="4"/>
  <c r="C39" i="4"/>
  <c r="J37" i="4"/>
  <c r="K37" i="4" s="1"/>
  <c r="M37" i="4" s="1"/>
  <c r="Q37" i="4" s="1"/>
  <c r="G37" i="4"/>
  <c r="E37" i="4"/>
  <c r="F36" i="4"/>
  <c r="F35" i="4" s="1"/>
  <c r="D36" i="4"/>
  <c r="D35" i="4" s="1"/>
  <c r="C36" i="4"/>
  <c r="C35" i="4" s="1"/>
  <c r="J34" i="4"/>
  <c r="K34" i="4" s="1"/>
  <c r="M34" i="4" s="1"/>
  <c r="Q34" i="4" s="1"/>
  <c r="G34" i="4"/>
  <c r="E34" i="4"/>
  <c r="J33" i="4"/>
  <c r="H33" i="4" s="1"/>
  <c r="G33" i="4"/>
  <c r="E33" i="4"/>
  <c r="F31" i="4"/>
  <c r="D31" i="4"/>
  <c r="D30" i="4" s="1"/>
  <c r="C31" i="4"/>
  <c r="C30" i="4" s="1"/>
  <c r="J27" i="4"/>
  <c r="J26" i="4" s="1"/>
  <c r="G27" i="4"/>
  <c r="E27" i="4"/>
  <c r="F26" i="4"/>
  <c r="D26" i="4"/>
  <c r="C26" i="4"/>
  <c r="J25" i="4"/>
  <c r="H25" i="4" s="1"/>
  <c r="I25" i="4" s="1"/>
  <c r="L25" i="4" s="1"/>
  <c r="P25" i="4" s="1"/>
  <c r="G25" i="4"/>
  <c r="E25" i="4"/>
  <c r="J24" i="4"/>
  <c r="K24" i="4" s="1"/>
  <c r="M24" i="4" s="1"/>
  <c r="Q24" i="4" s="1"/>
  <c r="G24" i="4"/>
  <c r="E24" i="4"/>
  <c r="F23" i="4"/>
  <c r="D23" i="4"/>
  <c r="C23" i="4"/>
  <c r="D21" i="4"/>
  <c r="C21" i="4"/>
  <c r="J20" i="4"/>
  <c r="J19" i="4" s="1"/>
  <c r="G20" i="4"/>
  <c r="E20" i="4"/>
  <c r="F19" i="4"/>
  <c r="D19" i="4"/>
  <c r="C19" i="4"/>
  <c r="P18" i="4"/>
  <c r="J18" i="4"/>
  <c r="H18" i="4" s="1"/>
  <c r="I18" i="4" s="1"/>
  <c r="G18" i="4"/>
  <c r="E18" i="4"/>
  <c r="F16" i="4"/>
  <c r="C16" i="4"/>
  <c r="P15" i="4"/>
  <c r="J15" i="4"/>
  <c r="H15" i="4" s="1"/>
  <c r="I15" i="4" s="1"/>
  <c r="G15" i="4"/>
  <c r="E15" i="4"/>
  <c r="J14" i="4"/>
  <c r="G14" i="4"/>
  <c r="E14" i="4"/>
  <c r="F13" i="4"/>
  <c r="D13" i="4"/>
  <c r="C13" i="4"/>
  <c r="AB15" i="3"/>
  <c r="AB29" i="3"/>
  <c r="Z38" i="3"/>
  <c r="Z37" i="3"/>
  <c r="Z36" i="3"/>
  <c r="Z35" i="3"/>
  <c r="Z34" i="3"/>
  <c r="Z33" i="3"/>
  <c r="Z32" i="3"/>
  <c r="Z31" i="3"/>
  <c r="Z30" i="3"/>
  <c r="Z28" i="3"/>
  <c r="Z27" i="3"/>
  <c r="Z26" i="3"/>
  <c r="Z25" i="3"/>
  <c r="Z24" i="3"/>
  <c r="Z23" i="3"/>
  <c r="Z22" i="3"/>
  <c r="Z21" i="3"/>
  <c r="Z20" i="3"/>
  <c r="Z19" i="3"/>
  <c r="Z18" i="3"/>
  <c r="Z17" i="3"/>
  <c r="Z16" i="3"/>
  <c r="Z14" i="3"/>
  <c r="Z13" i="3"/>
  <c r="Z12" i="3"/>
  <c r="Z11" i="3"/>
  <c r="Z10" i="3"/>
  <c r="Z9" i="3"/>
  <c r="Z8" i="3"/>
  <c r="Z7" i="3"/>
  <c r="X38" i="3"/>
  <c r="X37" i="3"/>
  <c r="X36" i="3"/>
  <c r="X35" i="3"/>
  <c r="X34" i="3"/>
  <c r="X33" i="3"/>
  <c r="X32" i="3"/>
  <c r="X31" i="3"/>
  <c r="X30" i="3"/>
  <c r="X28" i="3"/>
  <c r="X27" i="3"/>
  <c r="X26" i="3"/>
  <c r="X25" i="3"/>
  <c r="X24" i="3"/>
  <c r="X23" i="3"/>
  <c r="X22" i="3"/>
  <c r="X21" i="3"/>
  <c r="X20" i="3"/>
  <c r="X19" i="3"/>
  <c r="X18" i="3"/>
  <c r="X17" i="3"/>
  <c r="X16" i="3"/>
  <c r="X14" i="3"/>
  <c r="X13" i="3"/>
  <c r="X12" i="3"/>
  <c r="X11" i="3"/>
  <c r="X10" i="3"/>
  <c r="X9" i="3"/>
  <c r="X8" i="3"/>
  <c r="X7" i="3"/>
  <c r="V38" i="3"/>
  <c r="V37" i="3"/>
  <c r="V36" i="3"/>
  <c r="V35" i="3"/>
  <c r="V34" i="3"/>
  <c r="V33" i="3"/>
  <c r="V32" i="3"/>
  <c r="V31" i="3"/>
  <c r="V30" i="3"/>
  <c r="V28" i="3"/>
  <c r="V27" i="3"/>
  <c r="V26" i="3"/>
  <c r="V25" i="3"/>
  <c r="V24" i="3"/>
  <c r="V23" i="3"/>
  <c r="V22" i="3"/>
  <c r="V21" i="3"/>
  <c r="V20" i="3"/>
  <c r="V19" i="3"/>
  <c r="V18" i="3"/>
  <c r="V17" i="3"/>
  <c r="V16" i="3"/>
  <c r="V14" i="3"/>
  <c r="V13" i="3"/>
  <c r="V12" i="3"/>
  <c r="V11" i="3"/>
  <c r="V10" i="3"/>
  <c r="V9" i="3"/>
  <c r="V8" i="3"/>
  <c r="V7" i="3"/>
  <c r="T38" i="3"/>
  <c r="T37" i="3"/>
  <c r="T36" i="3"/>
  <c r="T35" i="3"/>
  <c r="T34" i="3"/>
  <c r="T33" i="3"/>
  <c r="T32" i="3"/>
  <c r="T31" i="3"/>
  <c r="T30" i="3"/>
  <c r="T28" i="3"/>
  <c r="T27" i="3"/>
  <c r="T26" i="3"/>
  <c r="T25" i="3"/>
  <c r="T24" i="3"/>
  <c r="T23" i="3"/>
  <c r="T22" i="3"/>
  <c r="T21" i="3"/>
  <c r="T20" i="3"/>
  <c r="T19" i="3"/>
  <c r="T18" i="3"/>
  <c r="T17" i="3"/>
  <c r="T16" i="3"/>
  <c r="T14" i="3"/>
  <c r="T13" i="3"/>
  <c r="T12" i="3"/>
  <c r="T11" i="3"/>
  <c r="T10" i="3"/>
  <c r="T9" i="3"/>
  <c r="T8" i="3"/>
  <c r="T7" i="3"/>
  <c r="R38" i="3"/>
  <c r="R37" i="3"/>
  <c r="R36" i="3"/>
  <c r="R35" i="3"/>
  <c r="R34" i="3"/>
  <c r="R33" i="3"/>
  <c r="R32" i="3"/>
  <c r="R31" i="3"/>
  <c r="R30" i="3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4" i="3"/>
  <c r="R13" i="3"/>
  <c r="R12" i="3"/>
  <c r="R11" i="3"/>
  <c r="R10" i="3"/>
  <c r="R9" i="3"/>
  <c r="R8" i="3"/>
  <c r="R7" i="3"/>
  <c r="P38" i="3"/>
  <c r="P37" i="3"/>
  <c r="P36" i="3"/>
  <c r="P35" i="3"/>
  <c r="P34" i="3"/>
  <c r="P33" i="3"/>
  <c r="P32" i="3"/>
  <c r="P31" i="3"/>
  <c r="P30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4" i="3"/>
  <c r="P13" i="3"/>
  <c r="P12" i="3"/>
  <c r="P11" i="3"/>
  <c r="P10" i="3"/>
  <c r="P9" i="3"/>
  <c r="P8" i="3"/>
  <c r="P7" i="3"/>
  <c r="N38" i="3"/>
  <c r="N37" i="3"/>
  <c r="N36" i="3"/>
  <c r="N35" i="3"/>
  <c r="N34" i="3"/>
  <c r="N33" i="3"/>
  <c r="N32" i="3"/>
  <c r="N31" i="3"/>
  <c r="N30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4" i="3"/>
  <c r="N13" i="3"/>
  <c r="N12" i="3"/>
  <c r="N11" i="3"/>
  <c r="N10" i="3"/>
  <c r="N9" i="3"/>
  <c r="N8" i="3"/>
  <c r="N7" i="3"/>
  <c r="L38" i="3"/>
  <c r="L37" i="3"/>
  <c r="L36" i="3"/>
  <c r="L35" i="3"/>
  <c r="L34" i="3"/>
  <c r="L33" i="3"/>
  <c r="L32" i="3"/>
  <c r="L31" i="3"/>
  <c r="L30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4" i="3"/>
  <c r="L13" i="3"/>
  <c r="L12" i="3"/>
  <c r="L11" i="3"/>
  <c r="L10" i="3"/>
  <c r="L9" i="3"/>
  <c r="L8" i="3"/>
  <c r="L7" i="3"/>
  <c r="J38" i="3"/>
  <c r="J37" i="3"/>
  <c r="J36" i="3"/>
  <c r="J35" i="3"/>
  <c r="J34" i="3"/>
  <c r="J33" i="3"/>
  <c r="J32" i="3"/>
  <c r="J31" i="3"/>
  <c r="J30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4" i="3"/>
  <c r="J13" i="3"/>
  <c r="J12" i="3"/>
  <c r="J11" i="3"/>
  <c r="J10" i="3"/>
  <c r="J9" i="3"/>
  <c r="J8" i="3"/>
  <c r="J7" i="3"/>
  <c r="H38" i="3"/>
  <c r="H37" i="3"/>
  <c r="H36" i="3"/>
  <c r="H35" i="3"/>
  <c r="H34" i="3"/>
  <c r="H33" i="3"/>
  <c r="H32" i="3"/>
  <c r="H31" i="3"/>
  <c r="H30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4" i="3"/>
  <c r="H13" i="3"/>
  <c r="H12" i="3"/>
  <c r="H11" i="3"/>
  <c r="H10" i="3"/>
  <c r="H9" i="3"/>
  <c r="H8" i="3"/>
  <c r="H7" i="3"/>
  <c r="F38" i="3"/>
  <c r="F37" i="3"/>
  <c r="F36" i="3"/>
  <c r="F35" i="3"/>
  <c r="F34" i="3"/>
  <c r="F33" i="3"/>
  <c r="F32" i="3"/>
  <c r="F31" i="3"/>
  <c r="F30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3" i="3"/>
  <c r="F12" i="3"/>
  <c r="F11" i="3"/>
  <c r="F8" i="3"/>
  <c r="F7" i="3"/>
  <c r="D38" i="3"/>
  <c r="D37" i="3"/>
  <c r="D36" i="3"/>
  <c r="D35" i="3"/>
  <c r="D34" i="3"/>
  <c r="D33" i="3"/>
  <c r="D32" i="3"/>
  <c r="D31" i="3"/>
  <c r="D30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4" i="3"/>
  <c r="D13" i="3"/>
  <c r="D12" i="3"/>
  <c r="D8" i="3"/>
  <c r="D7" i="3"/>
  <c r="D11" i="3"/>
  <c r="D10" i="3"/>
  <c r="F10" i="3"/>
  <c r="J14" i="1"/>
  <c r="H14" i="1" s="1"/>
  <c r="D39" i="1"/>
  <c r="D38" i="1" s="1"/>
  <c r="D36" i="1"/>
  <c r="D35" i="1" s="1"/>
  <c r="D31" i="1"/>
  <c r="D30" i="1" s="1"/>
  <c r="D26" i="1"/>
  <c r="D23" i="1"/>
  <c r="D21" i="1"/>
  <c r="D19" i="1"/>
  <c r="D16" i="1"/>
  <c r="D13" i="1"/>
  <c r="C26" i="1"/>
  <c r="C16" i="1"/>
  <c r="C13" i="1"/>
  <c r="C23" i="1"/>
  <c r="C21" i="1"/>
  <c r="J18" i="1"/>
  <c r="H18" i="1" s="1"/>
  <c r="E15" i="1"/>
  <c r="G40" i="1"/>
  <c r="E40" i="1"/>
  <c r="J40" i="1"/>
  <c r="F39" i="1"/>
  <c r="F38" i="1" s="1"/>
  <c r="C39" i="1"/>
  <c r="C38" i="1" s="1"/>
  <c r="G37" i="1"/>
  <c r="E37" i="1"/>
  <c r="F36" i="1"/>
  <c r="C36" i="1"/>
  <c r="G34" i="1"/>
  <c r="E34" i="1"/>
  <c r="J33" i="1"/>
  <c r="K33" i="1" s="1"/>
  <c r="M33" i="1" s="1"/>
  <c r="Q33" i="1" s="1"/>
  <c r="G33" i="1"/>
  <c r="E33" i="1"/>
  <c r="F31" i="1"/>
  <c r="F30" i="1" s="1"/>
  <c r="C31" i="1"/>
  <c r="C30" i="1" s="1"/>
  <c r="G27" i="1"/>
  <c r="E27" i="1"/>
  <c r="J27" i="1"/>
  <c r="F26" i="1"/>
  <c r="J25" i="1"/>
  <c r="K25" i="1" s="1"/>
  <c r="M25" i="1" s="1"/>
  <c r="Q25" i="1" s="1"/>
  <c r="G25" i="1"/>
  <c r="E25" i="1"/>
  <c r="G24" i="1"/>
  <c r="E24" i="1"/>
  <c r="F23" i="1"/>
  <c r="J20" i="1"/>
  <c r="K20" i="1" s="1"/>
  <c r="M20" i="1" s="1"/>
  <c r="Q20" i="1" s="1"/>
  <c r="G20" i="1"/>
  <c r="F19" i="1"/>
  <c r="C19" i="1"/>
  <c r="P18" i="1"/>
  <c r="G18" i="1"/>
  <c r="G17" i="1"/>
  <c r="E17" i="1"/>
  <c r="J17" i="1"/>
  <c r="K17" i="1" s="1"/>
  <c r="F16" i="1"/>
  <c r="P15" i="1"/>
  <c r="J15" i="1"/>
  <c r="K15" i="1" s="1"/>
  <c r="M15" i="1" s="1"/>
  <c r="Q15" i="1" s="1"/>
  <c r="G15" i="1"/>
  <c r="G14" i="1"/>
  <c r="E14" i="1"/>
  <c r="F13" i="1"/>
  <c r="D24" i="11" l="1"/>
  <c r="F12" i="16"/>
  <c r="F42" i="16" s="1"/>
  <c r="G42" i="16" s="1"/>
  <c r="K29" i="16"/>
  <c r="H29" i="16"/>
  <c r="J26" i="16"/>
  <c r="K26" i="16" s="1"/>
  <c r="K14" i="16"/>
  <c r="Q14" i="16" s="1"/>
  <c r="K27" i="16"/>
  <c r="Q27" i="16" s="1"/>
  <c r="K13" i="16"/>
  <c r="E36" i="16"/>
  <c r="D35" i="16"/>
  <c r="E35" i="16" s="1"/>
  <c r="G12" i="16"/>
  <c r="J21" i="16"/>
  <c r="K21" i="16" s="1"/>
  <c r="H22" i="16"/>
  <c r="H21" i="16" s="1"/>
  <c r="I21" i="16" s="1"/>
  <c r="L21" i="16" s="1"/>
  <c r="C11" i="16"/>
  <c r="E39" i="16"/>
  <c r="D38" i="16"/>
  <c r="E38" i="16" s="1"/>
  <c r="K28" i="16"/>
  <c r="H28" i="16"/>
  <c r="K34" i="16"/>
  <c r="H34" i="16"/>
  <c r="I34" i="16" s="1"/>
  <c r="L34" i="16" s="1"/>
  <c r="P34" i="16" s="1"/>
  <c r="G13" i="16"/>
  <c r="G16" i="16"/>
  <c r="E13" i="16"/>
  <c r="E27" i="16"/>
  <c r="D31" i="16"/>
  <c r="E34" i="16"/>
  <c r="J33" i="16"/>
  <c r="G36" i="16"/>
  <c r="E37" i="16"/>
  <c r="G39" i="16"/>
  <c r="E40" i="16"/>
  <c r="J37" i="16"/>
  <c r="J40" i="16"/>
  <c r="H27" i="14"/>
  <c r="I27" i="14" s="1"/>
  <c r="L27" i="14" s="1"/>
  <c r="P27" i="14" s="1"/>
  <c r="F12" i="14"/>
  <c r="F42" i="14" s="1"/>
  <c r="G42" i="14" s="1"/>
  <c r="D31" i="14"/>
  <c r="E31" i="14" s="1"/>
  <c r="E33" i="14"/>
  <c r="K29" i="14"/>
  <c r="H29" i="14"/>
  <c r="J18" i="14"/>
  <c r="D18" i="16" s="1"/>
  <c r="H15" i="14"/>
  <c r="I15" i="14" s="1"/>
  <c r="K28" i="14"/>
  <c r="H28" i="14"/>
  <c r="H26" i="14" s="1"/>
  <c r="I26" i="14" s="1"/>
  <c r="L26" i="14" s="1"/>
  <c r="E36" i="14"/>
  <c r="D35" i="14"/>
  <c r="E35" i="14" s="1"/>
  <c r="J39" i="14"/>
  <c r="H40" i="14"/>
  <c r="K40" i="14"/>
  <c r="M40" i="14" s="1"/>
  <c r="Q40" i="14" s="1"/>
  <c r="G35" i="14"/>
  <c r="J22" i="14"/>
  <c r="G36" i="14"/>
  <c r="E37" i="14"/>
  <c r="G13" i="14"/>
  <c r="J26" i="14"/>
  <c r="K26" i="14" s="1"/>
  <c r="M26" i="14" s="1"/>
  <c r="G31" i="14"/>
  <c r="K33" i="14"/>
  <c r="M33" i="14" s="1"/>
  <c r="Q33" i="14" s="1"/>
  <c r="G39" i="14"/>
  <c r="E40" i="14"/>
  <c r="D26" i="14"/>
  <c r="E26" i="14" s="1"/>
  <c r="J34" i="14"/>
  <c r="J31" i="14" s="1"/>
  <c r="D38" i="14"/>
  <c r="E38" i="14" s="1"/>
  <c r="C42" i="14"/>
  <c r="J37" i="14"/>
  <c r="H28" i="13"/>
  <c r="F12" i="13"/>
  <c r="F42" i="13" s="1"/>
  <c r="D31" i="13"/>
  <c r="D26" i="13"/>
  <c r="E26" i="13" s="1"/>
  <c r="K27" i="13"/>
  <c r="M27" i="13" s="1"/>
  <c r="Q27" i="13" s="1"/>
  <c r="E27" i="13"/>
  <c r="K14" i="13"/>
  <c r="M14" i="13" s="1"/>
  <c r="Q14" i="13" s="1"/>
  <c r="H14" i="13"/>
  <c r="G30" i="13"/>
  <c r="E39" i="13"/>
  <c r="D38" i="13"/>
  <c r="E38" i="13" s="1"/>
  <c r="C42" i="13"/>
  <c r="C11" i="13"/>
  <c r="E31" i="13"/>
  <c r="D30" i="13"/>
  <c r="E30" i="13" s="1"/>
  <c r="E36" i="13"/>
  <c r="D35" i="13"/>
  <c r="E35" i="13" s="1"/>
  <c r="K18" i="13"/>
  <c r="M18" i="13" s="1"/>
  <c r="Q18" i="13" s="1"/>
  <c r="H18" i="13"/>
  <c r="I18" i="13" s="1"/>
  <c r="J21" i="13"/>
  <c r="K21" i="13" s="1"/>
  <c r="M21" i="13" s="1"/>
  <c r="H22" i="13"/>
  <c r="H21" i="13" s="1"/>
  <c r="I21" i="13" s="1"/>
  <c r="L21" i="13" s="1"/>
  <c r="H13" i="13"/>
  <c r="K34" i="13"/>
  <c r="M34" i="13" s="1"/>
  <c r="Q34" i="13" s="1"/>
  <c r="H34" i="13"/>
  <c r="I34" i="13" s="1"/>
  <c r="L34" i="13" s="1"/>
  <c r="P34" i="13" s="1"/>
  <c r="K15" i="13"/>
  <c r="M15" i="13" s="1"/>
  <c r="Q15" i="13" s="1"/>
  <c r="H15" i="13"/>
  <c r="I15" i="13" s="1"/>
  <c r="J13" i="13"/>
  <c r="I14" i="13"/>
  <c r="L14" i="13" s="1"/>
  <c r="P14" i="13" s="1"/>
  <c r="E15" i="13"/>
  <c r="E18" i="13"/>
  <c r="G36" i="13"/>
  <c r="E37" i="13"/>
  <c r="G31" i="13"/>
  <c r="G39" i="13"/>
  <c r="E40" i="13"/>
  <c r="D13" i="13"/>
  <c r="E33" i="13"/>
  <c r="J37" i="13"/>
  <c r="J40" i="13"/>
  <c r="E26" i="11"/>
  <c r="E39" i="11"/>
  <c r="E36" i="11"/>
  <c r="D35" i="11"/>
  <c r="E18" i="11"/>
  <c r="H33" i="11"/>
  <c r="I33" i="11" s="1"/>
  <c r="L33" i="11" s="1"/>
  <c r="P33" i="11" s="1"/>
  <c r="F12" i="11"/>
  <c r="G16" i="11"/>
  <c r="K15" i="11"/>
  <c r="M15" i="11" s="1"/>
  <c r="Q15" i="11" s="1"/>
  <c r="H15" i="11"/>
  <c r="I15" i="11" s="1"/>
  <c r="I14" i="11"/>
  <c r="P14" i="11" s="1"/>
  <c r="H13" i="11"/>
  <c r="E35" i="11"/>
  <c r="K34" i="11"/>
  <c r="M34" i="11" s="1"/>
  <c r="Q34" i="11" s="1"/>
  <c r="J31" i="11"/>
  <c r="H34" i="11"/>
  <c r="I34" i="11" s="1"/>
  <c r="L34" i="11" s="1"/>
  <c r="P34" i="11" s="1"/>
  <c r="H36" i="11"/>
  <c r="I37" i="11"/>
  <c r="L37" i="11" s="1"/>
  <c r="P37" i="11" s="1"/>
  <c r="H27" i="11"/>
  <c r="K27" i="11"/>
  <c r="M27" i="11" s="1"/>
  <c r="Q27" i="11" s="1"/>
  <c r="K40" i="11"/>
  <c r="M40" i="11" s="1"/>
  <c r="Q40" i="11" s="1"/>
  <c r="J39" i="11"/>
  <c r="H40" i="11"/>
  <c r="J13" i="11"/>
  <c r="K18" i="11"/>
  <c r="M18" i="11" s="1"/>
  <c r="Q18" i="11" s="1"/>
  <c r="G19" i="11"/>
  <c r="F30" i="11"/>
  <c r="G30" i="11" s="1"/>
  <c r="D31" i="11"/>
  <c r="E34" i="11"/>
  <c r="C12" i="11"/>
  <c r="J28" i="11"/>
  <c r="H28" i="11" s="1"/>
  <c r="J36" i="11"/>
  <c r="K37" i="11"/>
  <c r="M37" i="11" s="1"/>
  <c r="Q37" i="11" s="1"/>
  <c r="F38" i="11"/>
  <c r="G38" i="11" s="1"/>
  <c r="E40" i="11"/>
  <c r="K14" i="11"/>
  <c r="Q14" i="11" s="1"/>
  <c r="F35" i="11"/>
  <c r="G35" i="11" s="1"/>
  <c r="F30" i="10"/>
  <c r="G30" i="10" s="1"/>
  <c r="E36" i="10"/>
  <c r="D35" i="10"/>
  <c r="E31" i="10"/>
  <c r="H24" i="10"/>
  <c r="I24" i="10" s="1"/>
  <c r="L24" i="10" s="1"/>
  <c r="P24" i="10" s="1"/>
  <c r="H18" i="10"/>
  <c r="I18" i="10" s="1"/>
  <c r="K18" i="10"/>
  <c r="M18" i="10" s="1"/>
  <c r="Q18" i="10" s="1"/>
  <c r="C42" i="10"/>
  <c r="C11" i="10"/>
  <c r="G13" i="10"/>
  <c r="I37" i="10"/>
  <c r="L37" i="10" s="1"/>
  <c r="P37" i="10" s="1"/>
  <c r="H36" i="10"/>
  <c r="K40" i="10"/>
  <c r="M40" i="10" s="1"/>
  <c r="Q40" i="10" s="1"/>
  <c r="J39" i="10"/>
  <c r="H40" i="10"/>
  <c r="H15" i="10"/>
  <c r="I15" i="10" s="1"/>
  <c r="K15" i="10"/>
  <c r="M15" i="10" s="1"/>
  <c r="Q15" i="10" s="1"/>
  <c r="K37" i="10"/>
  <c r="M37" i="10" s="1"/>
  <c r="Q37" i="10" s="1"/>
  <c r="J21" i="10"/>
  <c r="K21" i="10" s="1"/>
  <c r="H22" i="10"/>
  <c r="H21" i="10" s="1"/>
  <c r="I21" i="10" s="1"/>
  <c r="D21" i="10"/>
  <c r="E21" i="10" s="1"/>
  <c r="F12" i="10"/>
  <c r="G16" i="10"/>
  <c r="G21" i="10"/>
  <c r="H27" i="10"/>
  <c r="K27" i="10"/>
  <c r="M27" i="10" s="1"/>
  <c r="Q27" i="10" s="1"/>
  <c r="J26" i="10"/>
  <c r="K26" i="10" s="1"/>
  <c r="H33" i="10"/>
  <c r="J31" i="10"/>
  <c r="E35" i="10"/>
  <c r="J36" i="10"/>
  <c r="D39" i="10"/>
  <c r="K33" i="10"/>
  <c r="M33" i="10" s="1"/>
  <c r="Q33" i="10" s="1"/>
  <c r="G35" i="10"/>
  <c r="E18" i="10"/>
  <c r="D26" i="10"/>
  <c r="E26" i="10" s="1"/>
  <c r="G13" i="8"/>
  <c r="J32" i="9"/>
  <c r="H32" i="9" s="1"/>
  <c r="H32" i="8"/>
  <c r="J28" i="9"/>
  <c r="E39" i="9"/>
  <c r="K18" i="9"/>
  <c r="M18" i="9" s="1"/>
  <c r="Q18" i="9" s="1"/>
  <c r="H18" i="9"/>
  <c r="I18" i="9" s="1"/>
  <c r="G30" i="9"/>
  <c r="I40" i="9"/>
  <c r="L40" i="9" s="1"/>
  <c r="P40" i="9" s="1"/>
  <c r="H39" i="9"/>
  <c r="J39" i="9"/>
  <c r="K40" i="9"/>
  <c r="M40" i="9" s="1"/>
  <c r="Q40" i="9" s="1"/>
  <c r="C12" i="9"/>
  <c r="G31" i="9"/>
  <c r="E39" i="8"/>
  <c r="F38" i="8"/>
  <c r="G38" i="8" s="1"/>
  <c r="G30" i="8"/>
  <c r="C42" i="8"/>
  <c r="C11" i="8"/>
  <c r="K18" i="8"/>
  <c r="M18" i="8" s="1"/>
  <c r="Q18" i="8" s="1"/>
  <c r="H18" i="8"/>
  <c r="I18" i="8" s="1"/>
  <c r="F12" i="8"/>
  <c r="G31" i="8"/>
  <c r="E18" i="8"/>
  <c r="H40" i="8"/>
  <c r="J39" i="8"/>
  <c r="D40" i="7"/>
  <c r="G19" i="7"/>
  <c r="D15" i="6"/>
  <c r="G26" i="5"/>
  <c r="G19" i="6"/>
  <c r="J19" i="5"/>
  <c r="K19" i="5" s="1"/>
  <c r="G39" i="4"/>
  <c r="G16" i="4"/>
  <c r="E30" i="5"/>
  <c r="G23" i="6"/>
  <c r="G31" i="7"/>
  <c r="G19" i="5"/>
  <c r="G26" i="7"/>
  <c r="AB10" i="3"/>
  <c r="AB17" i="3"/>
  <c r="AB25" i="3"/>
  <c r="AB34" i="3"/>
  <c r="G30" i="7"/>
  <c r="C12" i="7"/>
  <c r="C42" i="7" s="1"/>
  <c r="E26" i="4"/>
  <c r="G13" i="7"/>
  <c r="G16" i="7"/>
  <c r="G36" i="7"/>
  <c r="G13" i="5"/>
  <c r="AB12" i="3"/>
  <c r="AB21" i="3"/>
  <c r="AB30" i="3"/>
  <c r="AB38" i="3"/>
  <c r="K18" i="1"/>
  <c r="M18" i="1" s="1"/>
  <c r="Q18" i="1" s="1"/>
  <c r="AB14" i="3"/>
  <c r="AB23" i="3"/>
  <c r="AB32" i="3"/>
  <c r="J31" i="5"/>
  <c r="K31" i="5" s="1"/>
  <c r="E38" i="6"/>
  <c r="G23" i="7"/>
  <c r="G38" i="7"/>
  <c r="E19" i="4"/>
  <c r="E23" i="4"/>
  <c r="AB19" i="3"/>
  <c r="AB27" i="3"/>
  <c r="AB36" i="3"/>
  <c r="G13" i="4"/>
  <c r="H33" i="5"/>
  <c r="I33" i="5" s="1"/>
  <c r="L33" i="5" s="1"/>
  <c r="P33" i="5" s="1"/>
  <c r="F12" i="7"/>
  <c r="G39" i="7"/>
  <c r="J13" i="4"/>
  <c r="H24" i="4"/>
  <c r="H23" i="4" s="1"/>
  <c r="I23" i="4" s="1"/>
  <c r="E23" i="5"/>
  <c r="F35" i="7"/>
  <c r="G35" i="7" s="1"/>
  <c r="C12" i="1"/>
  <c r="E26" i="1"/>
  <c r="AB33" i="3"/>
  <c r="AB9" i="3"/>
  <c r="AB13" i="3"/>
  <c r="AB22" i="3"/>
  <c r="AB31" i="3"/>
  <c r="K27" i="4"/>
  <c r="M27" i="4" s="1"/>
  <c r="Q27" i="4" s="1"/>
  <c r="D17" i="4"/>
  <c r="C12" i="5"/>
  <c r="E19" i="5"/>
  <c r="G13" i="6"/>
  <c r="G36" i="6"/>
  <c r="AB16" i="3"/>
  <c r="AB24" i="3"/>
  <c r="G23" i="5"/>
  <c r="K25" i="5"/>
  <c r="M25" i="5" s="1"/>
  <c r="Q25" i="5" s="1"/>
  <c r="G30" i="5"/>
  <c r="J36" i="5"/>
  <c r="J35" i="5" s="1"/>
  <c r="D25" i="6"/>
  <c r="E25" i="6" s="1"/>
  <c r="G26" i="4"/>
  <c r="E31" i="4"/>
  <c r="D27" i="6"/>
  <c r="D26" i="6" s="1"/>
  <c r="E26" i="6" s="1"/>
  <c r="AB11" i="3"/>
  <c r="AB18" i="3"/>
  <c r="AB26" i="3"/>
  <c r="AB35" i="3"/>
  <c r="G31" i="4"/>
  <c r="E35" i="4"/>
  <c r="J39" i="4"/>
  <c r="J38" i="4" s="1"/>
  <c r="G26" i="6"/>
  <c r="E39" i="6"/>
  <c r="AB7" i="3"/>
  <c r="H24" i="5"/>
  <c r="H23" i="5" s="1"/>
  <c r="I23" i="5" s="1"/>
  <c r="H37" i="5"/>
  <c r="H36" i="5" s="1"/>
  <c r="H35" i="5" s="1"/>
  <c r="G39" i="6"/>
  <c r="AB8" i="3"/>
  <c r="AB20" i="3"/>
  <c r="AB28" i="3"/>
  <c r="AB37" i="3"/>
  <c r="E13" i="4"/>
  <c r="H27" i="4"/>
  <c r="H26" i="4" s="1"/>
  <c r="I26" i="4" s="1"/>
  <c r="F35" i="6"/>
  <c r="G35" i="6" s="1"/>
  <c r="J20" i="6"/>
  <c r="E20" i="6"/>
  <c r="D19" i="6"/>
  <c r="E19" i="6" s="1"/>
  <c r="J24" i="6"/>
  <c r="E39" i="5"/>
  <c r="D14" i="6"/>
  <c r="H17" i="1"/>
  <c r="K15" i="4"/>
  <c r="M15" i="4" s="1"/>
  <c r="Q15" i="4" s="1"/>
  <c r="J23" i="4"/>
  <c r="K23" i="4" s="1"/>
  <c r="K25" i="4"/>
  <c r="M25" i="4" s="1"/>
  <c r="Q25" i="4" s="1"/>
  <c r="K26" i="4"/>
  <c r="J31" i="4"/>
  <c r="K31" i="4" s="1"/>
  <c r="H37" i="4"/>
  <c r="H36" i="4" s="1"/>
  <c r="I36" i="4" s="1"/>
  <c r="H20" i="5"/>
  <c r="H19" i="5" s="1"/>
  <c r="I19" i="5" s="1"/>
  <c r="J23" i="5"/>
  <c r="K23" i="5" s="1"/>
  <c r="G39" i="5"/>
  <c r="C12" i="6"/>
  <c r="C42" i="6" s="1"/>
  <c r="F12" i="6"/>
  <c r="K18" i="4"/>
  <c r="M18" i="4" s="1"/>
  <c r="Q18" i="4" s="1"/>
  <c r="K19" i="4"/>
  <c r="E36" i="4"/>
  <c r="C38" i="4"/>
  <c r="G38" i="4" s="1"/>
  <c r="E13" i="5"/>
  <c r="K20" i="5"/>
  <c r="M20" i="5" s="1"/>
  <c r="Q20" i="5" s="1"/>
  <c r="D18" i="6"/>
  <c r="D33" i="6"/>
  <c r="F30" i="4"/>
  <c r="G30" i="4" s="1"/>
  <c r="K33" i="4"/>
  <c r="M33" i="4" s="1"/>
  <c r="Q33" i="4" s="1"/>
  <c r="J36" i="4"/>
  <c r="E39" i="4"/>
  <c r="G16" i="5"/>
  <c r="E26" i="5"/>
  <c r="E36" i="5"/>
  <c r="D38" i="5"/>
  <c r="E38" i="5" s="1"/>
  <c r="G30" i="6"/>
  <c r="D34" i="6"/>
  <c r="G19" i="4"/>
  <c r="K24" i="5"/>
  <c r="M24" i="5" s="1"/>
  <c r="Q24" i="5" s="1"/>
  <c r="E31" i="5"/>
  <c r="G38" i="5"/>
  <c r="H40" i="6"/>
  <c r="H39" i="6" s="1"/>
  <c r="I39" i="6" s="1"/>
  <c r="D37" i="6"/>
  <c r="E30" i="4"/>
  <c r="E24" i="6"/>
  <c r="J38" i="6"/>
  <c r="K38" i="6" s="1"/>
  <c r="K39" i="6"/>
  <c r="G31" i="6"/>
  <c r="F38" i="6"/>
  <c r="G38" i="6" s="1"/>
  <c r="G16" i="6"/>
  <c r="K40" i="6"/>
  <c r="M40" i="6" s="1"/>
  <c r="Q40" i="6" s="1"/>
  <c r="H26" i="5"/>
  <c r="I26" i="5" s="1"/>
  <c r="I27" i="5"/>
  <c r="L27" i="5" s="1"/>
  <c r="P27" i="5" s="1"/>
  <c r="J13" i="5"/>
  <c r="H18" i="5"/>
  <c r="I18" i="5" s="1"/>
  <c r="J26" i="5"/>
  <c r="K26" i="5" s="1"/>
  <c r="G36" i="5"/>
  <c r="K15" i="5"/>
  <c r="M15" i="5" s="1"/>
  <c r="Q15" i="5" s="1"/>
  <c r="K27" i="5"/>
  <c r="M27" i="5" s="1"/>
  <c r="Q27" i="5" s="1"/>
  <c r="J39" i="5"/>
  <c r="H14" i="5"/>
  <c r="G31" i="5"/>
  <c r="H34" i="5"/>
  <c r="I34" i="5" s="1"/>
  <c r="L34" i="5" s="1"/>
  <c r="P34" i="5" s="1"/>
  <c r="C35" i="5"/>
  <c r="H40" i="5"/>
  <c r="F12" i="5"/>
  <c r="D35" i="5"/>
  <c r="F12" i="4"/>
  <c r="I33" i="4"/>
  <c r="L33" i="4" s="1"/>
  <c r="P33" i="4" s="1"/>
  <c r="G35" i="4"/>
  <c r="C12" i="4"/>
  <c r="G23" i="4"/>
  <c r="G36" i="4"/>
  <c r="D38" i="4"/>
  <c r="H14" i="4"/>
  <c r="H20" i="4"/>
  <c r="H34" i="4"/>
  <c r="I34" i="4" s="1"/>
  <c r="L34" i="4" s="1"/>
  <c r="P34" i="4" s="1"/>
  <c r="H40" i="4"/>
  <c r="K14" i="4"/>
  <c r="M14" i="4" s="1"/>
  <c r="Q14" i="4" s="1"/>
  <c r="K20" i="4"/>
  <c r="M20" i="4" s="1"/>
  <c r="Q20" i="4" s="1"/>
  <c r="F12" i="1"/>
  <c r="E38" i="1"/>
  <c r="E36" i="1"/>
  <c r="E30" i="1"/>
  <c r="E23" i="1"/>
  <c r="D12" i="1"/>
  <c r="D42" i="1" s="1"/>
  <c r="E19" i="1"/>
  <c r="G30" i="1"/>
  <c r="H20" i="1"/>
  <c r="H19" i="1" s="1"/>
  <c r="I19" i="1" s="1"/>
  <c r="J19" i="1"/>
  <c r="K19" i="1" s="1"/>
  <c r="G36" i="1"/>
  <c r="G19" i="1"/>
  <c r="G26" i="1"/>
  <c r="F35" i="1"/>
  <c r="E39" i="1"/>
  <c r="G38" i="1"/>
  <c r="G31" i="1"/>
  <c r="G23" i="1"/>
  <c r="G13" i="1"/>
  <c r="G39" i="1"/>
  <c r="H33" i="1"/>
  <c r="I33" i="1" s="1"/>
  <c r="L33" i="1" s="1"/>
  <c r="P33" i="1" s="1"/>
  <c r="C35" i="1"/>
  <c r="E35" i="1" s="1"/>
  <c r="G16" i="1"/>
  <c r="K27" i="1"/>
  <c r="M27" i="1" s="1"/>
  <c r="Q27" i="1" s="1"/>
  <c r="J26" i="1"/>
  <c r="K26" i="1" s="1"/>
  <c r="H27" i="1"/>
  <c r="J16" i="1"/>
  <c r="K16" i="1" s="1"/>
  <c r="M17" i="1"/>
  <c r="Q17" i="1" s="1"/>
  <c r="H40" i="1"/>
  <c r="K40" i="1"/>
  <c r="M40" i="1" s="1"/>
  <c r="Q40" i="1" s="1"/>
  <c r="J39" i="1"/>
  <c r="I18" i="1"/>
  <c r="E18" i="1"/>
  <c r="E20" i="1"/>
  <c r="J24" i="1"/>
  <c r="J34" i="1"/>
  <c r="H15" i="1"/>
  <c r="I15" i="1" s="1"/>
  <c r="E16" i="1"/>
  <c r="H25" i="1"/>
  <c r="I25" i="1" s="1"/>
  <c r="L25" i="1" s="1"/>
  <c r="P25" i="1" s="1"/>
  <c r="J37" i="1"/>
  <c r="F11" i="16" l="1"/>
  <c r="J24" i="11"/>
  <c r="E24" i="11"/>
  <c r="E18" i="16"/>
  <c r="J18" i="16"/>
  <c r="I14" i="16"/>
  <c r="L14" i="16" s="1"/>
  <c r="E31" i="16"/>
  <c r="D30" i="16"/>
  <c r="E30" i="16" s="1"/>
  <c r="I27" i="16"/>
  <c r="P27" i="16" s="1"/>
  <c r="I26" i="16"/>
  <c r="L26" i="16" s="1"/>
  <c r="J31" i="16"/>
  <c r="K33" i="16"/>
  <c r="K37" i="16"/>
  <c r="Q37" i="16" s="1"/>
  <c r="J36" i="16"/>
  <c r="H37" i="16"/>
  <c r="G11" i="16"/>
  <c r="K40" i="16"/>
  <c r="Q40" i="16" s="1"/>
  <c r="J39" i="16"/>
  <c r="H40" i="16"/>
  <c r="G12" i="14"/>
  <c r="F11" i="14"/>
  <c r="G11" i="14" s="1"/>
  <c r="D30" i="14"/>
  <c r="E30" i="14" s="1"/>
  <c r="K18" i="14"/>
  <c r="M18" i="14" s="1"/>
  <c r="Q18" i="14" s="1"/>
  <c r="H18" i="14"/>
  <c r="I18" i="14" s="1"/>
  <c r="K31" i="14"/>
  <c r="M31" i="14" s="1"/>
  <c r="J30" i="14"/>
  <c r="K30" i="14" s="1"/>
  <c r="M30" i="14" s="1"/>
  <c r="J21" i="14"/>
  <c r="K21" i="14" s="1"/>
  <c r="M21" i="14" s="1"/>
  <c r="H22" i="14"/>
  <c r="H21" i="14" s="1"/>
  <c r="I21" i="14" s="1"/>
  <c r="L21" i="14" s="1"/>
  <c r="K37" i="14"/>
  <c r="M37" i="14" s="1"/>
  <c r="Q37" i="14" s="1"/>
  <c r="J36" i="14"/>
  <c r="H37" i="14"/>
  <c r="I40" i="14"/>
  <c r="L40" i="14" s="1"/>
  <c r="P40" i="14" s="1"/>
  <c r="H39" i="14"/>
  <c r="K39" i="14"/>
  <c r="M39" i="14" s="1"/>
  <c r="J38" i="14"/>
  <c r="K38" i="14" s="1"/>
  <c r="M38" i="14" s="1"/>
  <c r="K34" i="14"/>
  <c r="M34" i="14" s="1"/>
  <c r="Q34" i="14" s="1"/>
  <c r="H34" i="14"/>
  <c r="G12" i="13"/>
  <c r="F11" i="13"/>
  <c r="G11" i="13" s="1"/>
  <c r="G42" i="13"/>
  <c r="J26" i="13"/>
  <c r="K26" i="13" s="1"/>
  <c r="M26" i="13" s="1"/>
  <c r="I27" i="13"/>
  <c r="L27" i="13" s="1"/>
  <c r="P27" i="13" s="1"/>
  <c r="K13" i="13"/>
  <c r="M13" i="13" s="1"/>
  <c r="E13" i="13"/>
  <c r="H33" i="13"/>
  <c r="J31" i="13"/>
  <c r="K33" i="13"/>
  <c r="M33" i="13" s="1"/>
  <c r="Q33" i="13" s="1"/>
  <c r="K40" i="13"/>
  <c r="M40" i="13" s="1"/>
  <c r="Q40" i="13" s="1"/>
  <c r="J39" i="13"/>
  <c r="H40" i="13"/>
  <c r="K37" i="13"/>
  <c r="M37" i="13" s="1"/>
  <c r="Q37" i="13" s="1"/>
  <c r="J36" i="13"/>
  <c r="H37" i="13"/>
  <c r="I13" i="13"/>
  <c r="L13" i="13" s="1"/>
  <c r="F11" i="11"/>
  <c r="F42" i="11"/>
  <c r="G12" i="11"/>
  <c r="J38" i="11"/>
  <c r="K38" i="11" s="1"/>
  <c r="K39" i="11"/>
  <c r="J30" i="11"/>
  <c r="K31" i="11"/>
  <c r="I13" i="11"/>
  <c r="H35" i="11"/>
  <c r="I35" i="11" s="1"/>
  <c r="I36" i="11"/>
  <c r="E31" i="11"/>
  <c r="D30" i="11"/>
  <c r="E30" i="11" s="1"/>
  <c r="I40" i="11"/>
  <c r="L40" i="11" s="1"/>
  <c r="P40" i="11" s="1"/>
  <c r="H39" i="11"/>
  <c r="J26" i="11"/>
  <c r="K26" i="11" s="1"/>
  <c r="H31" i="11"/>
  <c r="K36" i="11"/>
  <c r="J35" i="11"/>
  <c r="K35" i="11" s="1"/>
  <c r="C11" i="11"/>
  <c r="C42" i="11"/>
  <c r="I27" i="11"/>
  <c r="L27" i="11" s="1"/>
  <c r="P27" i="11" s="1"/>
  <c r="H26" i="11"/>
  <c r="I26" i="11" s="1"/>
  <c r="D38" i="10"/>
  <c r="E38" i="10" s="1"/>
  <c r="E39" i="10"/>
  <c r="I40" i="10"/>
  <c r="L40" i="10" s="1"/>
  <c r="P40" i="10" s="1"/>
  <c r="H39" i="10"/>
  <c r="K36" i="10"/>
  <c r="J35" i="10"/>
  <c r="K35" i="10" s="1"/>
  <c r="K39" i="10"/>
  <c r="J38" i="10"/>
  <c r="K38" i="10" s="1"/>
  <c r="F11" i="10"/>
  <c r="G11" i="10" s="1"/>
  <c r="G12" i="10"/>
  <c r="F42" i="10"/>
  <c r="G42" i="10" s="1"/>
  <c r="K31" i="10"/>
  <c r="J30" i="10"/>
  <c r="K30" i="10" s="1"/>
  <c r="M30" i="10" s="1"/>
  <c r="H35" i="10"/>
  <c r="I35" i="10" s="1"/>
  <c r="I36" i="10"/>
  <c r="I33" i="10"/>
  <c r="L33" i="10" s="1"/>
  <c r="P33" i="10" s="1"/>
  <c r="H31" i="10"/>
  <c r="I27" i="10"/>
  <c r="L27" i="10" s="1"/>
  <c r="P27" i="10" s="1"/>
  <c r="H26" i="10"/>
  <c r="I26" i="10" s="1"/>
  <c r="C42" i="9"/>
  <c r="C11" i="9"/>
  <c r="H38" i="9"/>
  <c r="I38" i="9" s="1"/>
  <c r="I39" i="9"/>
  <c r="K39" i="9"/>
  <c r="K38" i="9"/>
  <c r="F42" i="8"/>
  <c r="G42" i="8" s="1"/>
  <c r="F11" i="8"/>
  <c r="G11" i="8" s="1"/>
  <c r="G12" i="8"/>
  <c r="K39" i="8"/>
  <c r="J38" i="8"/>
  <c r="K38" i="8" s="1"/>
  <c r="H39" i="8"/>
  <c r="I40" i="8"/>
  <c r="L40" i="8" s="1"/>
  <c r="P40" i="8" s="1"/>
  <c r="D39" i="7"/>
  <c r="J40" i="7"/>
  <c r="E40" i="7"/>
  <c r="H24" i="6"/>
  <c r="I24" i="6" s="1"/>
  <c r="L24" i="6" s="1"/>
  <c r="P24" i="6" s="1"/>
  <c r="D24" i="7"/>
  <c r="E24" i="7" s="1"/>
  <c r="J19" i="6"/>
  <c r="K19" i="6" s="1"/>
  <c r="D20" i="7"/>
  <c r="E20" i="7" s="1"/>
  <c r="J25" i="6"/>
  <c r="I24" i="5"/>
  <c r="L24" i="5" s="1"/>
  <c r="P24" i="5" s="1"/>
  <c r="J30" i="5"/>
  <c r="K30" i="5" s="1"/>
  <c r="M30" i="5" s="1"/>
  <c r="I24" i="4"/>
  <c r="L24" i="4" s="1"/>
  <c r="P24" i="4" s="1"/>
  <c r="C42" i="5"/>
  <c r="I20" i="5"/>
  <c r="L20" i="5" s="1"/>
  <c r="P20" i="5" s="1"/>
  <c r="F42" i="4"/>
  <c r="I37" i="4"/>
  <c r="L37" i="4" s="1"/>
  <c r="P37" i="4" s="1"/>
  <c r="C11" i="7"/>
  <c r="I36" i="5"/>
  <c r="I35" i="5"/>
  <c r="K24" i="6"/>
  <c r="M24" i="6" s="1"/>
  <c r="Q24" i="6" s="1"/>
  <c r="J30" i="4"/>
  <c r="K30" i="4" s="1"/>
  <c r="M30" i="4" s="1"/>
  <c r="F11" i="7"/>
  <c r="F42" i="7"/>
  <c r="G42" i="7" s="1"/>
  <c r="G12" i="7"/>
  <c r="K20" i="6"/>
  <c r="M20" i="6" s="1"/>
  <c r="Q20" i="6" s="1"/>
  <c r="H35" i="4"/>
  <c r="I35" i="4" s="1"/>
  <c r="D23" i="6"/>
  <c r="E23" i="6" s="1"/>
  <c r="I27" i="4"/>
  <c r="L27" i="4" s="1"/>
  <c r="P27" i="4" s="1"/>
  <c r="K39" i="4"/>
  <c r="I37" i="5"/>
  <c r="L37" i="5" s="1"/>
  <c r="P37" i="5" s="1"/>
  <c r="H20" i="6"/>
  <c r="H19" i="6" s="1"/>
  <c r="I19" i="6" s="1"/>
  <c r="J17" i="4"/>
  <c r="D16" i="4"/>
  <c r="E17" i="4"/>
  <c r="H38" i="6"/>
  <c r="I38" i="6" s="1"/>
  <c r="E27" i="6"/>
  <c r="J27" i="6"/>
  <c r="D27" i="7" s="1"/>
  <c r="J27" i="7" s="1"/>
  <c r="D27" i="8" s="1"/>
  <c r="F42" i="6"/>
  <c r="G42" i="6" s="1"/>
  <c r="K36" i="5"/>
  <c r="E38" i="4"/>
  <c r="J35" i="4"/>
  <c r="K35" i="4" s="1"/>
  <c r="K36" i="4"/>
  <c r="C11" i="6"/>
  <c r="J34" i="6"/>
  <c r="D34" i="7" s="1"/>
  <c r="J34" i="7" s="1"/>
  <c r="D34" i="8" s="1"/>
  <c r="E34" i="6"/>
  <c r="G12" i="6"/>
  <c r="D13" i="6"/>
  <c r="E13" i="6" s="1"/>
  <c r="E14" i="6"/>
  <c r="J14" i="6"/>
  <c r="J37" i="6"/>
  <c r="D37" i="7" s="1"/>
  <c r="E37" i="7" s="1"/>
  <c r="E37" i="6"/>
  <c r="D36" i="6"/>
  <c r="E33" i="6"/>
  <c r="D31" i="6"/>
  <c r="J33" i="6"/>
  <c r="D33" i="7" s="1"/>
  <c r="E18" i="6"/>
  <c r="J18" i="6"/>
  <c r="D18" i="7" s="1"/>
  <c r="E18" i="7" s="1"/>
  <c r="K38" i="4"/>
  <c r="J15" i="6"/>
  <c r="E15" i="6"/>
  <c r="C11" i="1"/>
  <c r="F11" i="4"/>
  <c r="C11" i="5"/>
  <c r="I40" i="6"/>
  <c r="L40" i="6" s="1"/>
  <c r="P40" i="6" s="1"/>
  <c r="C42" i="1"/>
  <c r="F11" i="6"/>
  <c r="K35" i="5"/>
  <c r="G35" i="5"/>
  <c r="I40" i="5"/>
  <c r="L40" i="5" s="1"/>
  <c r="P40" i="5" s="1"/>
  <c r="H39" i="5"/>
  <c r="E35" i="5"/>
  <c r="H31" i="5"/>
  <c r="H13" i="5"/>
  <c r="I14" i="5"/>
  <c r="L14" i="5" s="1"/>
  <c r="P14" i="5" s="1"/>
  <c r="F42" i="5"/>
  <c r="G12" i="5"/>
  <c r="F11" i="5"/>
  <c r="J38" i="5"/>
  <c r="K38" i="5" s="1"/>
  <c r="K39" i="5"/>
  <c r="I40" i="4"/>
  <c r="L40" i="4" s="1"/>
  <c r="P40" i="4" s="1"/>
  <c r="H39" i="4"/>
  <c r="H31" i="4"/>
  <c r="H19" i="4"/>
  <c r="I19" i="4" s="1"/>
  <c r="I20" i="4"/>
  <c r="L20" i="4" s="1"/>
  <c r="P20" i="4" s="1"/>
  <c r="H13" i="4"/>
  <c r="I14" i="4"/>
  <c r="L14" i="4" s="1"/>
  <c r="P14" i="4" s="1"/>
  <c r="C42" i="4"/>
  <c r="C11" i="4"/>
  <c r="G12" i="4"/>
  <c r="F42" i="1"/>
  <c r="F11" i="1"/>
  <c r="D11" i="1"/>
  <c r="I20" i="1"/>
  <c r="L20" i="1" s="1"/>
  <c r="P20" i="1" s="1"/>
  <c r="G35" i="1"/>
  <c r="K34" i="1"/>
  <c r="M34" i="1" s="1"/>
  <c r="Q34" i="1" s="1"/>
  <c r="H34" i="1"/>
  <c r="I40" i="1"/>
  <c r="L40" i="1" s="1"/>
  <c r="P40" i="1" s="1"/>
  <c r="H39" i="1"/>
  <c r="E31" i="1"/>
  <c r="E13" i="1"/>
  <c r="K24" i="1"/>
  <c r="M24" i="1" s="1"/>
  <c r="Q24" i="1" s="1"/>
  <c r="J23" i="1"/>
  <c r="K23" i="1" s="1"/>
  <c r="H24" i="1"/>
  <c r="G12" i="1"/>
  <c r="I27" i="1"/>
  <c r="L27" i="1" s="1"/>
  <c r="P27" i="1" s="1"/>
  <c r="H26" i="1"/>
  <c r="I26" i="1" s="1"/>
  <c r="K37" i="1"/>
  <c r="M37" i="1" s="1"/>
  <c r="Q37" i="1" s="1"/>
  <c r="J36" i="1"/>
  <c r="H37" i="1"/>
  <c r="J13" i="1"/>
  <c r="K14" i="1"/>
  <c r="M14" i="1" s="1"/>
  <c r="Q14" i="1" s="1"/>
  <c r="I17" i="1"/>
  <c r="L17" i="1" s="1"/>
  <c r="P17" i="1" s="1"/>
  <c r="H16" i="1"/>
  <c r="I16" i="1" s="1"/>
  <c r="J31" i="1"/>
  <c r="J30" i="1" s="1"/>
  <c r="K30" i="1" s="1"/>
  <c r="M30" i="1" s="1"/>
  <c r="K39" i="1"/>
  <c r="J38" i="1"/>
  <c r="K38" i="1" s="1"/>
  <c r="K24" i="11" l="1"/>
  <c r="M24" i="11" s="1"/>
  <c r="Q24" i="11" s="1"/>
  <c r="D24" i="13"/>
  <c r="H24" i="11"/>
  <c r="I24" i="11" s="1"/>
  <c r="L24" i="11" s="1"/>
  <c r="P24" i="11" s="1"/>
  <c r="K18" i="16"/>
  <c r="M18" i="16" s="1"/>
  <c r="Q18" i="16" s="1"/>
  <c r="L18" i="16"/>
  <c r="P18" i="16" s="1"/>
  <c r="K31" i="16"/>
  <c r="J30" i="16"/>
  <c r="K30" i="16" s="1"/>
  <c r="K39" i="16"/>
  <c r="J38" i="16"/>
  <c r="K38" i="16" s="1"/>
  <c r="K36" i="16"/>
  <c r="J35" i="16"/>
  <c r="K35" i="16" s="1"/>
  <c r="I40" i="16"/>
  <c r="L40" i="16" s="1"/>
  <c r="P40" i="16" s="1"/>
  <c r="H39" i="16"/>
  <c r="I37" i="16"/>
  <c r="L37" i="16" s="1"/>
  <c r="P37" i="16" s="1"/>
  <c r="H36" i="16"/>
  <c r="H31" i="16"/>
  <c r="P33" i="16"/>
  <c r="I13" i="16"/>
  <c r="L13" i="16" s="1"/>
  <c r="I34" i="14"/>
  <c r="L34" i="14" s="1"/>
  <c r="P34" i="14" s="1"/>
  <c r="H31" i="14"/>
  <c r="I37" i="14"/>
  <c r="L37" i="14" s="1"/>
  <c r="P37" i="14" s="1"/>
  <c r="H36" i="14"/>
  <c r="H38" i="14"/>
  <c r="I38" i="14" s="1"/>
  <c r="L38" i="14" s="1"/>
  <c r="I39" i="14"/>
  <c r="L39" i="14" s="1"/>
  <c r="K36" i="14"/>
  <c r="M36" i="14" s="1"/>
  <c r="J35" i="14"/>
  <c r="K35" i="14" s="1"/>
  <c r="M35" i="14" s="1"/>
  <c r="H26" i="13"/>
  <c r="I26" i="13" s="1"/>
  <c r="L26" i="13" s="1"/>
  <c r="K36" i="13"/>
  <c r="M36" i="13" s="1"/>
  <c r="J35" i="13"/>
  <c r="K35" i="13" s="1"/>
  <c r="M35" i="13" s="1"/>
  <c r="K39" i="13"/>
  <c r="M39" i="13" s="1"/>
  <c r="J38" i="13"/>
  <c r="K38" i="13" s="1"/>
  <c r="M38" i="13" s="1"/>
  <c r="I33" i="13"/>
  <c r="L33" i="13" s="1"/>
  <c r="P33" i="13" s="1"/>
  <c r="H31" i="13"/>
  <c r="K31" i="13"/>
  <c r="M31" i="13" s="1"/>
  <c r="J30" i="13"/>
  <c r="K30" i="13" s="1"/>
  <c r="M30" i="13" s="1"/>
  <c r="I40" i="13"/>
  <c r="L40" i="13" s="1"/>
  <c r="P40" i="13" s="1"/>
  <c r="H39" i="13"/>
  <c r="I37" i="13"/>
  <c r="L37" i="13" s="1"/>
  <c r="P37" i="13" s="1"/>
  <c r="H36" i="13"/>
  <c r="G11" i="11"/>
  <c r="G42" i="11"/>
  <c r="I39" i="11"/>
  <c r="H38" i="11"/>
  <c r="I38" i="11" s="1"/>
  <c r="I31" i="11"/>
  <c r="H30" i="11"/>
  <c r="I30" i="11" s="1"/>
  <c r="I39" i="10"/>
  <c r="H38" i="10"/>
  <c r="I38" i="10" s="1"/>
  <c r="I31" i="10"/>
  <c r="H30" i="10"/>
  <c r="I30" i="10" s="1"/>
  <c r="J34" i="8"/>
  <c r="E34" i="8"/>
  <c r="J27" i="8"/>
  <c r="E27" i="8"/>
  <c r="D26" i="8"/>
  <c r="E26" i="8" s="1"/>
  <c r="H38" i="8"/>
  <c r="I38" i="8" s="1"/>
  <c r="I39" i="8"/>
  <c r="J12" i="1"/>
  <c r="J39" i="7"/>
  <c r="H40" i="7"/>
  <c r="K40" i="7"/>
  <c r="M40" i="7" s="1"/>
  <c r="Q40" i="7" s="1"/>
  <c r="D38" i="7"/>
  <c r="E38" i="7" s="1"/>
  <c r="E39" i="7"/>
  <c r="J37" i="7"/>
  <c r="D36" i="7"/>
  <c r="D35" i="7" s="1"/>
  <c r="E35" i="7" s="1"/>
  <c r="E34" i="7"/>
  <c r="D31" i="7"/>
  <c r="E31" i="7" s="1"/>
  <c r="J33" i="7"/>
  <c r="E33" i="7"/>
  <c r="J24" i="7"/>
  <c r="G42" i="5"/>
  <c r="D26" i="7"/>
  <c r="E26" i="7" s="1"/>
  <c r="E27" i="7"/>
  <c r="K25" i="6"/>
  <c r="M25" i="6" s="1"/>
  <c r="Q25" i="6" s="1"/>
  <c r="D25" i="7"/>
  <c r="J20" i="7"/>
  <c r="D19" i="7"/>
  <c r="E19" i="7" s="1"/>
  <c r="J18" i="7"/>
  <c r="H18" i="7" s="1"/>
  <c r="I18" i="7" s="1"/>
  <c r="D15" i="7"/>
  <c r="E15" i="7" s="1"/>
  <c r="E14" i="7"/>
  <c r="J23" i="6"/>
  <c r="K23" i="6" s="1"/>
  <c r="H25" i="6"/>
  <c r="I25" i="6" s="1"/>
  <c r="L25" i="6" s="1"/>
  <c r="P25" i="6" s="1"/>
  <c r="I20" i="6"/>
  <c r="L20" i="6" s="1"/>
  <c r="P20" i="6" s="1"/>
  <c r="G11" i="6"/>
  <c r="G11" i="7"/>
  <c r="G11" i="4"/>
  <c r="K34" i="7"/>
  <c r="M34" i="7" s="1"/>
  <c r="Q34" i="7" s="1"/>
  <c r="H34" i="7"/>
  <c r="I34" i="7" s="1"/>
  <c r="L34" i="7" s="1"/>
  <c r="P34" i="7" s="1"/>
  <c r="H27" i="7"/>
  <c r="K27" i="7"/>
  <c r="M27" i="7" s="1"/>
  <c r="Q27" i="7" s="1"/>
  <c r="J26" i="7"/>
  <c r="K26" i="7" s="1"/>
  <c r="G11" i="5"/>
  <c r="E11" i="1"/>
  <c r="K27" i="6"/>
  <c r="M27" i="6" s="1"/>
  <c r="Q27" i="6" s="1"/>
  <c r="J26" i="6"/>
  <c r="K26" i="6" s="1"/>
  <c r="H27" i="6"/>
  <c r="E16" i="4"/>
  <c r="D12" i="4"/>
  <c r="K17" i="4"/>
  <c r="M17" i="4" s="1"/>
  <c r="Q17" i="4" s="1"/>
  <c r="Q11" i="4" s="1"/>
  <c r="Q42" i="4" s="1"/>
  <c r="M42" i="4" s="1"/>
  <c r="H17" i="4"/>
  <c r="D17" i="5"/>
  <c r="J16" i="4"/>
  <c r="K15" i="6"/>
  <c r="M15" i="6" s="1"/>
  <c r="Q15" i="6" s="1"/>
  <c r="H15" i="6"/>
  <c r="I15" i="6" s="1"/>
  <c r="H37" i="6"/>
  <c r="K37" i="6"/>
  <c r="M37" i="6" s="1"/>
  <c r="Q37" i="6" s="1"/>
  <c r="J36" i="6"/>
  <c r="H18" i="6"/>
  <c r="I18" i="6" s="1"/>
  <c r="K18" i="6"/>
  <c r="M18" i="6" s="1"/>
  <c r="Q18" i="6" s="1"/>
  <c r="J13" i="6"/>
  <c r="H14" i="6"/>
  <c r="K14" i="6"/>
  <c r="M14" i="6" s="1"/>
  <c r="Q14" i="6" s="1"/>
  <c r="K34" i="6"/>
  <c r="M34" i="6" s="1"/>
  <c r="Q34" i="6" s="1"/>
  <c r="H34" i="6"/>
  <c r="I34" i="6" s="1"/>
  <c r="L34" i="6" s="1"/>
  <c r="P34" i="6" s="1"/>
  <c r="H33" i="6"/>
  <c r="J31" i="6"/>
  <c r="K33" i="6"/>
  <c r="Q33" i="6" s="1"/>
  <c r="E31" i="6"/>
  <c r="D30" i="6"/>
  <c r="E30" i="6" s="1"/>
  <c r="E36" i="6"/>
  <c r="D35" i="6"/>
  <c r="E35" i="6" s="1"/>
  <c r="I39" i="5"/>
  <c r="H38" i="5"/>
  <c r="I38" i="5" s="1"/>
  <c r="I13" i="5"/>
  <c r="I31" i="5"/>
  <c r="H30" i="5"/>
  <c r="I30" i="5" s="1"/>
  <c r="I39" i="4"/>
  <c r="H38" i="4"/>
  <c r="I38" i="4" s="1"/>
  <c r="I13" i="4"/>
  <c r="G42" i="4"/>
  <c r="I31" i="4"/>
  <c r="H30" i="4"/>
  <c r="I30" i="4" s="1"/>
  <c r="G11" i="1"/>
  <c r="H13" i="1"/>
  <c r="I14" i="1"/>
  <c r="Q11" i="1"/>
  <c r="G42" i="1"/>
  <c r="K31" i="1"/>
  <c r="I34" i="1"/>
  <c r="L34" i="1" s="1"/>
  <c r="P34" i="1" s="1"/>
  <c r="H31" i="1"/>
  <c r="H30" i="1" s="1"/>
  <c r="I30" i="1" s="1"/>
  <c r="I37" i="1"/>
  <c r="L37" i="1" s="1"/>
  <c r="P37" i="1" s="1"/>
  <c r="H36" i="1"/>
  <c r="I24" i="1"/>
  <c r="L24" i="1" s="1"/>
  <c r="P24" i="1" s="1"/>
  <c r="H23" i="1"/>
  <c r="I23" i="1" s="1"/>
  <c r="E12" i="1"/>
  <c r="K36" i="1"/>
  <c r="J35" i="1"/>
  <c r="K35" i="1" s="1"/>
  <c r="H38" i="1"/>
  <c r="I38" i="1" s="1"/>
  <c r="I39" i="1"/>
  <c r="J24" i="13" l="1"/>
  <c r="E24" i="13"/>
  <c r="H38" i="16"/>
  <c r="I38" i="16" s="1"/>
  <c r="L38" i="16" s="1"/>
  <c r="I39" i="16"/>
  <c r="L39" i="16" s="1"/>
  <c r="H35" i="16"/>
  <c r="I35" i="16" s="1"/>
  <c r="L35" i="16" s="1"/>
  <c r="I36" i="16"/>
  <c r="L36" i="16" s="1"/>
  <c r="H30" i="16"/>
  <c r="I30" i="16" s="1"/>
  <c r="L30" i="16" s="1"/>
  <c r="H30" i="14"/>
  <c r="I30" i="14" s="1"/>
  <c r="L30" i="14" s="1"/>
  <c r="I31" i="14"/>
  <c r="L31" i="14" s="1"/>
  <c r="H35" i="14"/>
  <c r="I35" i="14" s="1"/>
  <c r="L35" i="14" s="1"/>
  <c r="I36" i="14"/>
  <c r="L36" i="14" s="1"/>
  <c r="H38" i="13"/>
  <c r="I38" i="13" s="1"/>
  <c r="L38" i="13" s="1"/>
  <c r="I39" i="13"/>
  <c r="L39" i="13" s="1"/>
  <c r="H30" i="13"/>
  <c r="I30" i="13" s="1"/>
  <c r="L30" i="13" s="1"/>
  <c r="I31" i="13"/>
  <c r="L31" i="13" s="1"/>
  <c r="H35" i="13"/>
  <c r="I35" i="13" s="1"/>
  <c r="L35" i="13" s="1"/>
  <c r="I36" i="13"/>
  <c r="L36" i="13" s="1"/>
  <c r="J36" i="7"/>
  <c r="K36" i="7" s="1"/>
  <c r="D37" i="8"/>
  <c r="K34" i="8"/>
  <c r="M34" i="8" s="1"/>
  <c r="Q34" i="8" s="1"/>
  <c r="H34" i="8"/>
  <c r="I34" i="8" s="1"/>
  <c r="L34" i="8" s="1"/>
  <c r="P34" i="8" s="1"/>
  <c r="K33" i="7"/>
  <c r="M33" i="7" s="1"/>
  <c r="Q33" i="7" s="1"/>
  <c r="D33" i="8"/>
  <c r="K27" i="8"/>
  <c r="M27" i="8" s="1"/>
  <c r="Q27" i="8" s="1"/>
  <c r="J26" i="8"/>
  <c r="K26" i="8" s="1"/>
  <c r="H27" i="8"/>
  <c r="H24" i="7"/>
  <c r="D24" i="8"/>
  <c r="K20" i="7"/>
  <c r="M20" i="7" s="1"/>
  <c r="Q20" i="7" s="1"/>
  <c r="D20" i="8"/>
  <c r="E36" i="7"/>
  <c r="H37" i="7"/>
  <c r="I37" i="7" s="1"/>
  <c r="L37" i="7" s="1"/>
  <c r="P37" i="7" s="1"/>
  <c r="J35" i="7"/>
  <c r="K35" i="7" s="1"/>
  <c r="K37" i="7"/>
  <c r="M37" i="7" s="1"/>
  <c r="Q37" i="7" s="1"/>
  <c r="I40" i="7"/>
  <c r="L40" i="7" s="1"/>
  <c r="P40" i="7" s="1"/>
  <c r="H39" i="7"/>
  <c r="J38" i="7"/>
  <c r="K38" i="7" s="1"/>
  <c r="K39" i="7"/>
  <c r="K24" i="7"/>
  <c r="M24" i="7" s="1"/>
  <c r="Q24" i="7" s="1"/>
  <c r="D30" i="7"/>
  <c r="E30" i="7" s="1"/>
  <c r="J31" i="7"/>
  <c r="J30" i="7" s="1"/>
  <c r="K30" i="7" s="1"/>
  <c r="M30" i="7" s="1"/>
  <c r="H33" i="7"/>
  <c r="H31" i="7" s="1"/>
  <c r="J25" i="7"/>
  <c r="D25" i="8" s="1"/>
  <c r="E25" i="7"/>
  <c r="D23" i="7"/>
  <c r="E23" i="7" s="1"/>
  <c r="K18" i="7"/>
  <c r="M18" i="7" s="1"/>
  <c r="Q18" i="7" s="1"/>
  <c r="H20" i="7"/>
  <c r="H19" i="7" s="1"/>
  <c r="I19" i="7" s="1"/>
  <c r="J19" i="7"/>
  <c r="K19" i="7" s="1"/>
  <c r="H23" i="6"/>
  <c r="I23" i="6" s="1"/>
  <c r="J15" i="7"/>
  <c r="D13" i="7"/>
  <c r="E13" i="7" s="1"/>
  <c r="J14" i="7"/>
  <c r="D14" i="8" s="1"/>
  <c r="I24" i="7"/>
  <c r="L24" i="7" s="1"/>
  <c r="P24" i="7" s="1"/>
  <c r="I27" i="7"/>
  <c r="L27" i="7" s="1"/>
  <c r="P27" i="7" s="1"/>
  <c r="H26" i="7"/>
  <c r="I26" i="7" s="1"/>
  <c r="H16" i="4"/>
  <c r="I17" i="4"/>
  <c r="L17" i="4" s="1"/>
  <c r="P17" i="4" s="1"/>
  <c r="P11" i="4" s="1"/>
  <c r="D42" i="4"/>
  <c r="E42" i="4" s="1"/>
  <c r="D11" i="4"/>
  <c r="E11" i="4" s="1"/>
  <c r="E12" i="4"/>
  <c r="M11" i="4"/>
  <c r="H26" i="6"/>
  <c r="I26" i="6" s="1"/>
  <c r="I27" i="6"/>
  <c r="L27" i="6" s="1"/>
  <c r="P27" i="6" s="1"/>
  <c r="E17" i="5"/>
  <c r="J17" i="5"/>
  <c r="D16" i="5"/>
  <c r="K16" i="4"/>
  <c r="J12" i="4"/>
  <c r="H13" i="6"/>
  <c r="I14" i="6"/>
  <c r="L14" i="6" s="1"/>
  <c r="P14" i="6" s="1"/>
  <c r="L14" i="1"/>
  <c r="P14" i="1" s="1"/>
  <c r="P11" i="1" s="1"/>
  <c r="L11" i="1" s="1"/>
  <c r="K31" i="6"/>
  <c r="J30" i="6"/>
  <c r="H12" i="1"/>
  <c r="I33" i="6"/>
  <c r="L33" i="6" s="1"/>
  <c r="P33" i="6" s="1"/>
  <c r="H31" i="6"/>
  <c r="K36" i="6"/>
  <c r="J35" i="6"/>
  <c r="K35" i="6" s="1"/>
  <c r="H36" i="6"/>
  <c r="I37" i="6"/>
  <c r="L37" i="6" s="1"/>
  <c r="P37" i="6" s="1"/>
  <c r="J42" i="1"/>
  <c r="K42" i="1" s="1"/>
  <c r="J11" i="1"/>
  <c r="K11" i="1" s="1"/>
  <c r="I13" i="1"/>
  <c r="E42" i="1"/>
  <c r="Q42" i="1"/>
  <c r="M42" i="1" s="1"/>
  <c r="M11" i="1"/>
  <c r="I31" i="1"/>
  <c r="I36" i="1"/>
  <c r="H35" i="1"/>
  <c r="I35" i="1" s="1"/>
  <c r="D24" i="14" l="1"/>
  <c r="H24" i="13"/>
  <c r="I24" i="13" s="1"/>
  <c r="L24" i="13" s="1"/>
  <c r="P24" i="13" s="1"/>
  <c r="K24" i="13"/>
  <c r="M24" i="13" s="1"/>
  <c r="Q24" i="13" s="1"/>
  <c r="J37" i="8"/>
  <c r="E37" i="8"/>
  <c r="D36" i="8"/>
  <c r="E33" i="8"/>
  <c r="J33" i="8"/>
  <c r="D31" i="8"/>
  <c r="J34" i="9"/>
  <c r="E34" i="9"/>
  <c r="I27" i="8"/>
  <c r="P27" i="8" s="1"/>
  <c r="H26" i="8"/>
  <c r="I26" i="8" s="1"/>
  <c r="J27" i="9"/>
  <c r="E27" i="9"/>
  <c r="E26" i="9"/>
  <c r="E25" i="8"/>
  <c r="J25" i="8"/>
  <c r="E24" i="8"/>
  <c r="D23" i="8"/>
  <c r="E23" i="8" s="1"/>
  <c r="J24" i="8"/>
  <c r="E20" i="8"/>
  <c r="J20" i="8"/>
  <c r="D20" i="9" s="1"/>
  <c r="D19" i="8"/>
  <c r="E19" i="8" s="1"/>
  <c r="J14" i="8"/>
  <c r="E14" i="8"/>
  <c r="H15" i="7"/>
  <c r="I15" i="7" s="1"/>
  <c r="D15" i="8"/>
  <c r="H36" i="7"/>
  <c r="H35" i="7" s="1"/>
  <c r="I35" i="7" s="1"/>
  <c r="K31" i="7"/>
  <c r="I39" i="7"/>
  <c r="H38" i="7"/>
  <c r="I38" i="7" s="1"/>
  <c r="I33" i="7"/>
  <c r="L33" i="7" s="1"/>
  <c r="P33" i="7" s="1"/>
  <c r="J23" i="7"/>
  <c r="K23" i="7" s="1"/>
  <c r="H25" i="7"/>
  <c r="K25" i="7"/>
  <c r="M25" i="7" s="1"/>
  <c r="Q25" i="7" s="1"/>
  <c r="I20" i="7"/>
  <c r="L20" i="7" s="1"/>
  <c r="P20" i="7" s="1"/>
  <c r="K15" i="7"/>
  <c r="M15" i="7" s="1"/>
  <c r="Q15" i="7" s="1"/>
  <c r="K14" i="7"/>
  <c r="M14" i="7" s="1"/>
  <c r="Q14" i="7" s="1"/>
  <c r="H14" i="7"/>
  <c r="I14" i="7" s="1"/>
  <c r="P14" i="7" s="1"/>
  <c r="J13" i="7"/>
  <c r="H30" i="7"/>
  <c r="I30" i="7" s="1"/>
  <c r="I31" i="7"/>
  <c r="H11" i="1"/>
  <c r="I11" i="1" s="1"/>
  <c r="J42" i="4"/>
  <c r="K42" i="4" s="1"/>
  <c r="J11" i="4"/>
  <c r="K11" i="4" s="1"/>
  <c r="E16" i="5"/>
  <c r="D12" i="5"/>
  <c r="D17" i="6"/>
  <c r="J16" i="5"/>
  <c r="K17" i="5"/>
  <c r="M17" i="5" s="1"/>
  <c r="Q17" i="5" s="1"/>
  <c r="Q11" i="5" s="1"/>
  <c r="H17" i="5"/>
  <c r="P42" i="4"/>
  <c r="L42" i="4" s="1"/>
  <c r="L11" i="4"/>
  <c r="I16" i="4"/>
  <c r="H12" i="4"/>
  <c r="I13" i="6"/>
  <c r="K30" i="6"/>
  <c r="M30" i="6" s="1"/>
  <c r="H35" i="6"/>
  <c r="I35" i="6" s="1"/>
  <c r="I36" i="6"/>
  <c r="I31" i="6"/>
  <c r="H30" i="6"/>
  <c r="I30" i="6" s="1"/>
  <c r="H42" i="1"/>
  <c r="I42" i="1" s="1"/>
  <c r="P42" i="1"/>
  <c r="L42" i="1" s="1"/>
  <c r="I12" i="1"/>
  <c r="E24" i="14" l="1"/>
  <c r="J24" i="14"/>
  <c r="D35" i="8"/>
  <c r="E35" i="8" s="1"/>
  <c r="E36" i="8"/>
  <c r="H37" i="8"/>
  <c r="Q37" i="8"/>
  <c r="J36" i="8"/>
  <c r="H34" i="9"/>
  <c r="I34" i="9" s="1"/>
  <c r="L34" i="9" s="1"/>
  <c r="P34" i="9" s="1"/>
  <c r="K34" i="9"/>
  <c r="M34" i="9" s="1"/>
  <c r="Q34" i="9" s="1"/>
  <c r="E31" i="8"/>
  <c r="D30" i="8"/>
  <c r="E30" i="8" s="1"/>
  <c r="H33" i="8"/>
  <c r="K33" i="8"/>
  <c r="M33" i="8" s="1"/>
  <c r="Q33" i="8" s="1"/>
  <c r="J31" i="8"/>
  <c r="H27" i="9"/>
  <c r="K26" i="9"/>
  <c r="K27" i="9"/>
  <c r="M27" i="9" s="1"/>
  <c r="Q27" i="9" s="1"/>
  <c r="K25" i="8"/>
  <c r="M25" i="8" s="1"/>
  <c r="Q25" i="8" s="1"/>
  <c r="H25" i="8"/>
  <c r="I25" i="8" s="1"/>
  <c r="L25" i="8" s="1"/>
  <c r="P25" i="8" s="1"/>
  <c r="J23" i="8"/>
  <c r="K23" i="8" s="1"/>
  <c r="H24" i="8"/>
  <c r="K24" i="8"/>
  <c r="M24" i="8" s="1"/>
  <c r="Q24" i="8" s="1"/>
  <c r="H20" i="8"/>
  <c r="K20" i="8"/>
  <c r="M20" i="8" s="1"/>
  <c r="Q20" i="8" s="1"/>
  <c r="J19" i="8"/>
  <c r="K19" i="8" s="1"/>
  <c r="H14" i="8"/>
  <c r="I14" i="8" s="1"/>
  <c r="L14" i="8" s="1"/>
  <c r="P14" i="8" s="1"/>
  <c r="K14" i="8"/>
  <c r="M14" i="8" s="1"/>
  <c r="Q14" i="8" s="1"/>
  <c r="E15" i="8"/>
  <c r="J15" i="8"/>
  <c r="D13" i="8"/>
  <c r="I36" i="7"/>
  <c r="I25" i="7"/>
  <c r="L25" i="7" s="1"/>
  <c r="P25" i="7" s="1"/>
  <c r="H23" i="7"/>
  <c r="I23" i="7" s="1"/>
  <c r="H13" i="7"/>
  <c r="I13" i="7" s="1"/>
  <c r="Q42" i="5"/>
  <c r="M42" i="5" s="1"/>
  <c r="M11" i="5"/>
  <c r="K16" i="5"/>
  <c r="J12" i="5"/>
  <c r="E17" i="6"/>
  <c r="D16" i="6"/>
  <c r="J17" i="6"/>
  <c r="D17" i="7" s="1"/>
  <c r="H42" i="4"/>
  <c r="I42" i="4" s="1"/>
  <c r="H11" i="4"/>
  <c r="I11" i="4" s="1"/>
  <c r="I12" i="4"/>
  <c r="D42" i="5"/>
  <c r="E42" i="5" s="1"/>
  <c r="E12" i="5"/>
  <c r="D11" i="5"/>
  <c r="E11" i="5" s="1"/>
  <c r="I17" i="5"/>
  <c r="L17" i="5" s="1"/>
  <c r="P17" i="5" s="1"/>
  <c r="P11" i="5" s="1"/>
  <c r="H16" i="5"/>
  <c r="D24" i="16" l="1"/>
  <c r="H24" i="14"/>
  <c r="I24" i="14" s="1"/>
  <c r="L24" i="14" s="1"/>
  <c r="P24" i="14" s="1"/>
  <c r="K24" i="14"/>
  <c r="M24" i="14" s="1"/>
  <c r="Q24" i="14" s="1"/>
  <c r="D15" i="9"/>
  <c r="H15" i="8"/>
  <c r="H13" i="8" s="1"/>
  <c r="I13" i="8" s="1"/>
  <c r="L13" i="8" s="1"/>
  <c r="I37" i="8"/>
  <c r="P37" i="8" s="1"/>
  <c r="H36" i="8"/>
  <c r="J35" i="8"/>
  <c r="K35" i="8" s="1"/>
  <c r="K36" i="8"/>
  <c r="J37" i="9"/>
  <c r="E37" i="9"/>
  <c r="D36" i="9"/>
  <c r="J30" i="8"/>
  <c r="K30" i="8" s="1"/>
  <c r="K31" i="8"/>
  <c r="H31" i="8"/>
  <c r="I33" i="8"/>
  <c r="L33" i="8" s="1"/>
  <c r="P33" i="8" s="1"/>
  <c r="D31" i="9"/>
  <c r="E33" i="9"/>
  <c r="J33" i="9"/>
  <c r="I27" i="9"/>
  <c r="L27" i="9" s="1"/>
  <c r="P27" i="9" s="1"/>
  <c r="I26" i="9"/>
  <c r="E25" i="9"/>
  <c r="J25" i="9"/>
  <c r="I24" i="8"/>
  <c r="L24" i="8" s="1"/>
  <c r="P24" i="8" s="1"/>
  <c r="H23" i="8"/>
  <c r="I23" i="8" s="1"/>
  <c r="J24" i="9"/>
  <c r="D23" i="9"/>
  <c r="E23" i="9" s="1"/>
  <c r="E24" i="9"/>
  <c r="J20" i="9"/>
  <c r="D20" i="10" s="1"/>
  <c r="E20" i="9"/>
  <c r="D19" i="9"/>
  <c r="E19" i="9" s="1"/>
  <c r="I20" i="8"/>
  <c r="L20" i="8" s="1"/>
  <c r="P20" i="8" s="1"/>
  <c r="H19" i="8"/>
  <c r="I19" i="8" s="1"/>
  <c r="J14" i="9"/>
  <c r="E14" i="9"/>
  <c r="E13" i="8"/>
  <c r="J13" i="8"/>
  <c r="K15" i="8"/>
  <c r="M15" i="8" s="1"/>
  <c r="Q15" i="8" s="1"/>
  <c r="J17" i="7"/>
  <c r="D17" i="8" s="1"/>
  <c r="E17" i="7"/>
  <c r="D16" i="7"/>
  <c r="I16" i="5"/>
  <c r="H12" i="5"/>
  <c r="H17" i="6"/>
  <c r="J16" i="6"/>
  <c r="K17" i="6"/>
  <c r="M17" i="6" s="1"/>
  <c r="Q17" i="6" s="1"/>
  <c r="Q11" i="6" s="1"/>
  <c r="E16" i="6"/>
  <c r="D12" i="6"/>
  <c r="J42" i="5"/>
  <c r="K42" i="5" s="1"/>
  <c r="J11" i="5"/>
  <c r="K11" i="5" s="1"/>
  <c r="P42" i="5"/>
  <c r="L42" i="5" s="1"/>
  <c r="L11" i="5"/>
  <c r="J24" i="16" l="1"/>
  <c r="E24" i="16"/>
  <c r="D19" i="10"/>
  <c r="E19" i="10" s="1"/>
  <c r="J20" i="10"/>
  <c r="E20" i="10"/>
  <c r="J17" i="8"/>
  <c r="E17" i="8"/>
  <c r="D16" i="8"/>
  <c r="D25" i="10"/>
  <c r="J23" i="9"/>
  <c r="K23" i="9" s="1"/>
  <c r="I36" i="8"/>
  <c r="H35" i="8"/>
  <c r="I35" i="8" s="1"/>
  <c r="D35" i="9"/>
  <c r="E35" i="9" s="1"/>
  <c r="E36" i="9"/>
  <c r="K37" i="9"/>
  <c r="M37" i="9" s="1"/>
  <c r="Q37" i="9" s="1"/>
  <c r="J36" i="9"/>
  <c r="H37" i="9"/>
  <c r="H33" i="9"/>
  <c r="K33" i="9"/>
  <c r="M33" i="9" s="1"/>
  <c r="Q33" i="9" s="1"/>
  <c r="D30" i="9"/>
  <c r="E30" i="9" s="1"/>
  <c r="E31" i="9"/>
  <c r="H30" i="8"/>
  <c r="I30" i="8" s="1"/>
  <c r="I31" i="8"/>
  <c r="H25" i="9"/>
  <c r="I25" i="9" s="1"/>
  <c r="L25" i="9" s="1"/>
  <c r="P25" i="9" s="1"/>
  <c r="K25" i="9"/>
  <c r="M25" i="9" s="1"/>
  <c r="Q25" i="9" s="1"/>
  <c r="K24" i="9"/>
  <c r="M24" i="9" s="1"/>
  <c r="Q24" i="9" s="1"/>
  <c r="H24" i="9"/>
  <c r="H20" i="9"/>
  <c r="K20" i="9"/>
  <c r="M20" i="9" s="1"/>
  <c r="Q20" i="9" s="1"/>
  <c r="J19" i="9"/>
  <c r="K19" i="9" s="1"/>
  <c r="H14" i="9"/>
  <c r="I14" i="9" s="1"/>
  <c r="L14" i="9" s="1"/>
  <c r="P14" i="9" s="1"/>
  <c r="K14" i="9"/>
  <c r="M14" i="9" s="1"/>
  <c r="Q14" i="9" s="1"/>
  <c r="I15" i="8"/>
  <c r="D13" i="9"/>
  <c r="E15" i="9"/>
  <c r="J15" i="9"/>
  <c r="J13" i="9" s="1"/>
  <c r="E16" i="7"/>
  <c r="D12" i="7"/>
  <c r="H17" i="7"/>
  <c r="K17" i="7"/>
  <c r="M17" i="7" s="1"/>
  <c r="Q17" i="7" s="1"/>
  <c r="Q11" i="7" s="1"/>
  <c r="J16" i="7"/>
  <c r="E12" i="6"/>
  <c r="D42" i="6"/>
  <c r="E42" i="6" s="1"/>
  <c r="D11" i="6"/>
  <c r="E11" i="6" s="1"/>
  <c r="K16" i="6"/>
  <c r="J12" i="6"/>
  <c r="I17" i="6"/>
  <c r="L17" i="6" s="1"/>
  <c r="P17" i="6" s="1"/>
  <c r="P11" i="6" s="1"/>
  <c r="H16" i="6"/>
  <c r="H11" i="5"/>
  <c r="I11" i="5" s="1"/>
  <c r="H42" i="5"/>
  <c r="I42" i="5" s="1"/>
  <c r="I12" i="5"/>
  <c r="Q42" i="6"/>
  <c r="M42" i="6" s="1"/>
  <c r="M11" i="6"/>
  <c r="K24" i="16" l="1"/>
  <c r="H24" i="16"/>
  <c r="I24" i="16" s="1"/>
  <c r="L24" i="16" s="1"/>
  <c r="P24" i="16" s="1"/>
  <c r="K20" i="10"/>
  <c r="M20" i="10" s="1"/>
  <c r="Q20" i="10" s="1"/>
  <c r="D20" i="11"/>
  <c r="J19" i="10"/>
  <c r="K19" i="10" s="1"/>
  <c r="H20" i="10"/>
  <c r="E16" i="8"/>
  <c r="D12" i="8"/>
  <c r="D17" i="9"/>
  <c r="J16" i="8"/>
  <c r="K17" i="8"/>
  <c r="M17" i="8" s="1"/>
  <c r="Q17" i="8" s="1"/>
  <c r="Q11" i="8" s="1"/>
  <c r="H17" i="8"/>
  <c r="J25" i="10"/>
  <c r="E25" i="10"/>
  <c r="D23" i="10"/>
  <c r="E23" i="10" s="1"/>
  <c r="K36" i="9"/>
  <c r="J35" i="9"/>
  <c r="K35" i="9" s="1"/>
  <c r="I37" i="9"/>
  <c r="L37" i="9" s="1"/>
  <c r="P37" i="9" s="1"/>
  <c r="H36" i="9"/>
  <c r="K31" i="9"/>
  <c r="J30" i="9"/>
  <c r="I33" i="9"/>
  <c r="L33" i="9" s="1"/>
  <c r="P33" i="9" s="1"/>
  <c r="H31" i="9"/>
  <c r="H23" i="9"/>
  <c r="I23" i="9" s="1"/>
  <c r="I24" i="9"/>
  <c r="L24" i="9" s="1"/>
  <c r="P24" i="9" s="1"/>
  <c r="I20" i="9"/>
  <c r="L20" i="9" s="1"/>
  <c r="P20" i="9" s="1"/>
  <c r="H19" i="9"/>
  <c r="I19" i="9" s="1"/>
  <c r="H15" i="9"/>
  <c r="K15" i="9"/>
  <c r="M15" i="9" s="1"/>
  <c r="Q15" i="9" s="1"/>
  <c r="E13" i="9"/>
  <c r="K16" i="7"/>
  <c r="J12" i="7"/>
  <c r="M11" i="7"/>
  <c r="Q42" i="7"/>
  <c r="M42" i="7" s="1"/>
  <c r="H16" i="7"/>
  <c r="I17" i="7"/>
  <c r="L17" i="7" s="1"/>
  <c r="P17" i="7" s="1"/>
  <c r="P11" i="7" s="1"/>
  <c r="D11" i="7"/>
  <c r="E11" i="7" s="1"/>
  <c r="D42" i="7"/>
  <c r="E42" i="7" s="1"/>
  <c r="E12" i="7"/>
  <c r="I16" i="6"/>
  <c r="H12" i="6"/>
  <c r="J42" i="6"/>
  <c r="K42" i="6" s="1"/>
  <c r="J11" i="6"/>
  <c r="K11" i="6" s="1"/>
  <c r="L11" i="6"/>
  <c r="P42" i="6"/>
  <c r="L42" i="6" s="1"/>
  <c r="M24" i="16" l="1"/>
  <c r="Q24" i="16" s="1"/>
  <c r="H19" i="10"/>
  <c r="I19" i="10" s="1"/>
  <c r="I20" i="10"/>
  <c r="L20" i="10" s="1"/>
  <c r="P20" i="10" s="1"/>
  <c r="D19" i="11"/>
  <c r="E19" i="11" s="1"/>
  <c r="J20" i="11"/>
  <c r="E20" i="11"/>
  <c r="I17" i="8"/>
  <c r="L17" i="8" s="1"/>
  <c r="P17" i="8" s="1"/>
  <c r="P11" i="8" s="1"/>
  <c r="H16" i="8"/>
  <c r="Q42" i="8"/>
  <c r="M42" i="8" s="1"/>
  <c r="M11" i="8"/>
  <c r="K16" i="8"/>
  <c r="J12" i="8"/>
  <c r="D42" i="8"/>
  <c r="E42" i="8" s="1"/>
  <c r="D11" i="8"/>
  <c r="E11" i="8" s="1"/>
  <c r="E12" i="8"/>
  <c r="E17" i="9"/>
  <c r="D16" i="9"/>
  <c r="D25" i="11"/>
  <c r="J23" i="10"/>
  <c r="K23" i="10" s="1"/>
  <c r="K25" i="10"/>
  <c r="M25" i="10" s="1"/>
  <c r="Q25" i="10" s="1"/>
  <c r="H25" i="10"/>
  <c r="K30" i="9"/>
  <c r="M30" i="9" s="1"/>
  <c r="H35" i="9"/>
  <c r="I35" i="9" s="1"/>
  <c r="I36" i="9"/>
  <c r="I31" i="9"/>
  <c r="H30" i="9"/>
  <c r="I30" i="9" s="1"/>
  <c r="I15" i="9"/>
  <c r="H13" i="9"/>
  <c r="P42" i="7"/>
  <c r="L42" i="7" s="1"/>
  <c r="L11" i="7"/>
  <c r="H12" i="7"/>
  <c r="I16" i="7"/>
  <c r="J11" i="7"/>
  <c r="K11" i="7" s="1"/>
  <c r="J42" i="7"/>
  <c r="K42" i="7" s="1"/>
  <c r="H42" i="6"/>
  <c r="I42" i="6" s="1"/>
  <c r="I12" i="6"/>
  <c r="H11" i="6"/>
  <c r="I11" i="6" s="1"/>
  <c r="K20" i="11" l="1"/>
  <c r="M20" i="11" s="1"/>
  <c r="Q20" i="11" s="1"/>
  <c r="D20" i="13"/>
  <c r="J19" i="11"/>
  <c r="K19" i="11" s="1"/>
  <c r="M19" i="11" s="1"/>
  <c r="H20" i="11"/>
  <c r="J42" i="8"/>
  <c r="K42" i="8" s="1"/>
  <c r="J11" i="8"/>
  <c r="K11" i="8" s="1"/>
  <c r="K12" i="8"/>
  <c r="M12" i="8" s="1"/>
  <c r="I16" i="8"/>
  <c r="H12" i="8"/>
  <c r="E16" i="9"/>
  <c r="D12" i="9"/>
  <c r="L11" i="8"/>
  <c r="P42" i="8"/>
  <c r="L42" i="8" s="1"/>
  <c r="H23" i="10"/>
  <c r="I23" i="10" s="1"/>
  <c r="I25" i="10"/>
  <c r="L25" i="10" s="1"/>
  <c r="P25" i="10" s="1"/>
  <c r="D23" i="11"/>
  <c r="J25" i="11"/>
  <c r="E25" i="11"/>
  <c r="I13" i="9"/>
  <c r="I12" i="7"/>
  <c r="H11" i="7"/>
  <c r="I11" i="7" s="1"/>
  <c r="H42" i="7"/>
  <c r="I42" i="7" s="1"/>
  <c r="F12" i="9"/>
  <c r="G12" i="9" s="1"/>
  <c r="F42" i="9"/>
  <c r="G42" i="9" s="1"/>
  <c r="J17" i="9"/>
  <c r="J16" i="9"/>
  <c r="K16" i="9" s="1"/>
  <c r="G17" i="9"/>
  <c r="F16" i="9"/>
  <c r="G16" i="9"/>
  <c r="I20" i="11" l="1"/>
  <c r="L20" i="11" s="1"/>
  <c r="P20" i="11" s="1"/>
  <c r="H19" i="11"/>
  <c r="I19" i="11" s="1"/>
  <c r="L19" i="11" s="1"/>
  <c r="D19" i="13"/>
  <c r="E19" i="13" s="1"/>
  <c r="E20" i="13"/>
  <c r="J20" i="13"/>
  <c r="D42" i="9"/>
  <c r="E42" i="9" s="1"/>
  <c r="D11" i="9"/>
  <c r="E11" i="9" s="1"/>
  <c r="E12" i="9"/>
  <c r="I12" i="8"/>
  <c r="L12" i="8" s="1"/>
  <c r="H11" i="8"/>
  <c r="I11" i="8" s="1"/>
  <c r="H42" i="8"/>
  <c r="I42" i="8" s="1"/>
  <c r="H17" i="9"/>
  <c r="I17" i="9" s="1"/>
  <c r="L17" i="9" s="1"/>
  <c r="P17" i="9" s="1"/>
  <c r="P11" i="9" s="1"/>
  <c r="D17" i="10"/>
  <c r="H25" i="11"/>
  <c r="D25" i="13"/>
  <c r="K25" i="11"/>
  <c r="M25" i="11" s="1"/>
  <c r="Q25" i="11" s="1"/>
  <c r="J23" i="11"/>
  <c r="E23" i="11"/>
  <c r="H16" i="9"/>
  <c r="J12" i="9"/>
  <c r="K17" i="9"/>
  <c r="M17" i="9" s="1"/>
  <c r="Q17" i="9" s="1"/>
  <c r="Q11" i="9" s="1"/>
  <c r="F11" i="9"/>
  <c r="G11" i="9" s="1"/>
  <c r="D20" i="14" l="1"/>
  <c r="J19" i="13"/>
  <c r="K19" i="13" s="1"/>
  <c r="M19" i="13" s="1"/>
  <c r="H20" i="13"/>
  <c r="K20" i="13"/>
  <c r="M20" i="13" s="1"/>
  <c r="Q20" i="13" s="1"/>
  <c r="E17" i="10"/>
  <c r="J17" i="10"/>
  <c r="D16" i="10"/>
  <c r="E16" i="10" s="1"/>
  <c r="K23" i="11"/>
  <c r="M23" i="11" s="1"/>
  <c r="E25" i="13"/>
  <c r="D23" i="13"/>
  <c r="J25" i="13"/>
  <c r="I25" i="11"/>
  <c r="L25" i="11" s="1"/>
  <c r="P25" i="11" s="1"/>
  <c r="H23" i="11"/>
  <c r="M11" i="9"/>
  <c r="Q42" i="9"/>
  <c r="M42" i="9" s="1"/>
  <c r="J42" i="9"/>
  <c r="K42" i="9" s="1"/>
  <c r="J11" i="9"/>
  <c r="K11" i="9" s="1"/>
  <c r="H12" i="9"/>
  <c r="I16" i="9"/>
  <c r="P42" i="9"/>
  <c r="L42" i="9" s="1"/>
  <c r="L11" i="9"/>
  <c r="H19" i="13" l="1"/>
  <c r="I19" i="13" s="1"/>
  <c r="L19" i="13" s="1"/>
  <c r="I20" i="13"/>
  <c r="L20" i="13" s="1"/>
  <c r="P20" i="13" s="1"/>
  <c r="J20" i="14"/>
  <c r="D19" i="14"/>
  <c r="E19" i="14" s="1"/>
  <c r="E20" i="14"/>
  <c r="K17" i="10"/>
  <c r="M17" i="10" s="1"/>
  <c r="Q17" i="10" s="1"/>
  <c r="D17" i="11"/>
  <c r="J16" i="10"/>
  <c r="K16" i="10" s="1"/>
  <c r="H17" i="10"/>
  <c r="I23" i="11"/>
  <c r="L23" i="11" s="1"/>
  <c r="D25" i="14"/>
  <c r="J23" i="13"/>
  <c r="H25" i="13"/>
  <c r="K25" i="13"/>
  <c r="M25" i="13" s="1"/>
  <c r="Q25" i="13" s="1"/>
  <c r="E23" i="13"/>
  <c r="H42" i="9"/>
  <c r="I42" i="9" s="1"/>
  <c r="H11" i="9"/>
  <c r="I11" i="9" s="1"/>
  <c r="I12" i="9"/>
  <c r="H14" i="10"/>
  <c r="I14" i="10" s="1"/>
  <c r="L14" i="10" s="1"/>
  <c r="P14" i="10" s="1"/>
  <c r="K14" i="10"/>
  <c r="M14" i="10" s="1"/>
  <c r="Q14" i="10" s="1"/>
  <c r="Q11" i="10" s="1"/>
  <c r="J13" i="10"/>
  <c r="J12" i="10" s="1"/>
  <c r="D13" i="10"/>
  <c r="D12" i="10" s="1"/>
  <c r="E12" i="10" s="1"/>
  <c r="E13" i="10"/>
  <c r="J14" i="10"/>
  <c r="E14" i="10"/>
  <c r="D20" i="16" l="1"/>
  <c r="H20" i="14"/>
  <c r="J19" i="14"/>
  <c r="K19" i="14" s="1"/>
  <c r="M19" i="14" s="1"/>
  <c r="K20" i="14"/>
  <c r="M20" i="14" s="1"/>
  <c r="Q20" i="14" s="1"/>
  <c r="D16" i="11"/>
  <c r="E17" i="11"/>
  <c r="J17" i="11"/>
  <c r="I17" i="10"/>
  <c r="L17" i="10" s="1"/>
  <c r="P17" i="10" s="1"/>
  <c r="P11" i="10" s="1"/>
  <c r="L11" i="10" s="1"/>
  <c r="H16" i="10"/>
  <c r="I16" i="10" s="1"/>
  <c r="I25" i="13"/>
  <c r="L25" i="13" s="1"/>
  <c r="P25" i="13" s="1"/>
  <c r="H23" i="13"/>
  <c r="K23" i="13"/>
  <c r="M23" i="13" s="1"/>
  <c r="D23" i="14"/>
  <c r="E23" i="14" s="1"/>
  <c r="E25" i="14"/>
  <c r="J25" i="14"/>
  <c r="D11" i="10"/>
  <c r="E11" i="10" s="1"/>
  <c r="J11" i="10"/>
  <c r="K11" i="10" s="1"/>
  <c r="J42" i="10"/>
  <c r="K42" i="10" s="1"/>
  <c r="M11" i="10"/>
  <c r="Q42" i="10"/>
  <c r="M42" i="10" s="1"/>
  <c r="D42" i="10"/>
  <c r="E42" i="10" s="1"/>
  <c r="H13" i="10"/>
  <c r="H19" i="14" l="1"/>
  <c r="I19" i="14" s="1"/>
  <c r="L19" i="14" s="1"/>
  <c r="I20" i="14"/>
  <c r="L20" i="14" s="1"/>
  <c r="P20" i="14" s="1"/>
  <c r="E20" i="16"/>
  <c r="J20" i="16"/>
  <c r="D19" i="16"/>
  <c r="E19" i="16" s="1"/>
  <c r="P42" i="10"/>
  <c r="L42" i="10" s="1"/>
  <c r="E16" i="11"/>
  <c r="D12" i="11"/>
  <c r="D17" i="13"/>
  <c r="J16" i="11"/>
  <c r="H17" i="11"/>
  <c r="K17" i="11"/>
  <c r="M17" i="11" s="1"/>
  <c r="Q17" i="11" s="1"/>
  <c r="Q11" i="11" s="1"/>
  <c r="D25" i="16"/>
  <c r="J23" i="14"/>
  <c r="K23" i="14" s="1"/>
  <c r="M23" i="14" s="1"/>
  <c r="K25" i="14"/>
  <c r="M25" i="14" s="1"/>
  <c r="Q25" i="14" s="1"/>
  <c r="H25" i="14"/>
  <c r="I23" i="13"/>
  <c r="L23" i="13" s="1"/>
  <c r="H12" i="10"/>
  <c r="I13" i="10"/>
  <c r="K20" i="16" l="1"/>
  <c r="H20" i="16"/>
  <c r="J19" i="16"/>
  <c r="K19" i="16" s="1"/>
  <c r="M19" i="16" s="1"/>
  <c r="M11" i="11"/>
  <c r="Q42" i="11"/>
  <c r="M42" i="11" s="1"/>
  <c r="I17" i="11"/>
  <c r="L17" i="11" s="1"/>
  <c r="P17" i="11" s="1"/>
  <c r="P11" i="11" s="1"/>
  <c r="H16" i="11"/>
  <c r="K16" i="11"/>
  <c r="M16" i="11" s="1"/>
  <c r="J12" i="11"/>
  <c r="J17" i="13"/>
  <c r="E17" i="13"/>
  <c r="D16" i="13"/>
  <c r="D42" i="11"/>
  <c r="E42" i="11" s="1"/>
  <c r="D11" i="11"/>
  <c r="E11" i="11" s="1"/>
  <c r="E12" i="11"/>
  <c r="I25" i="14"/>
  <c r="L25" i="14" s="1"/>
  <c r="P25" i="14" s="1"/>
  <c r="H23" i="14"/>
  <c r="I23" i="14" s="1"/>
  <c r="L23" i="14" s="1"/>
  <c r="J25" i="16"/>
  <c r="D23" i="16"/>
  <c r="E25" i="16"/>
  <c r="H42" i="10"/>
  <c r="I42" i="10" s="1"/>
  <c r="I12" i="10"/>
  <c r="H11" i="10"/>
  <c r="I11" i="10" s="1"/>
  <c r="H14" i="14"/>
  <c r="I14" i="14" s="1"/>
  <c r="L14" i="14" s="1"/>
  <c r="P14" i="14" s="1"/>
  <c r="H13" i="14"/>
  <c r="I13" i="14" s="1"/>
  <c r="L13" i="14" s="1"/>
  <c r="D13" i="14"/>
  <c r="E13" i="14" s="1"/>
  <c r="J14" i="14"/>
  <c r="K14" i="14" s="1"/>
  <c r="M14" i="14" s="1"/>
  <c r="Q14" i="14" s="1"/>
  <c r="E14" i="14"/>
  <c r="H19" i="16" l="1"/>
  <c r="I19" i="16" s="1"/>
  <c r="L19" i="16" s="1"/>
  <c r="I20" i="16"/>
  <c r="L20" i="16" s="1"/>
  <c r="P20" i="16" s="1"/>
  <c r="P11" i="16" s="1"/>
  <c r="Q20" i="16"/>
  <c r="M20" i="16"/>
  <c r="I16" i="11"/>
  <c r="L16" i="11" s="1"/>
  <c r="H12" i="11"/>
  <c r="J42" i="11"/>
  <c r="K42" i="11" s="1"/>
  <c r="J11" i="11"/>
  <c r="K11" i="11" s="1"/>
  <c r="K12" i="11"/>
  <c r="M12" i="11" s="1"/>
  <c r="P42" i="11"/>
  <c r="L42" i="11" s="1"/>
  <c r="L11" i="11"/>
  <c r="K17" i="13"/>
  <c r="M17" i="13" s="1"/>
  <c r="Q17" i="13" s="1"/>
  <c r="Q11" i="13" s="1"/>
  <c r="D17" i="14"/>
  <c r="J16" i="13"/>
  <c r="H17" i="13"/>
  <c r="E16" i="13"/>
  <c r="D12" i="13"/>
  <c r="H25" i="16"/>
  <c r="K25" i="16"/>
  <c r="Q25" i="16" s="1"/>
  <c r="J23" i="16"/>
  <c r="E23" i="16"/>
  <c r="J13" i="14"/>
  <c r="D11" i="13" l="1"/>
  <c r="E11" i="13" s="1"/>
  <c r="D42" i="13"/>
  <c r="E42" i="13" s="1"/>
  <c r="E12" i="13"/>
  <c r="I17" i="13"/>
  <c r="L17" i="13" s="1"/>
  <c r="P17" i="13" s="1"/>
  <c r="P11" i="13" s="1"/>
  <c r="H16" i="13"/>
  <c r="K16" i="13"/>
  <c r="M16" i="13" s="1"/>
  <c r="J12" i="13"/>
  <c r="J17" i="14"/>
  <c r="E17" i="14"/>
  <c r="D16" i="14"/>
  <c r="H11" i="11"/>
  <c r="I11" i="11" s="1"/>
  <c r="H42" i="11"/>
  <c r="I42" i="11" s="1"/>
  <c r="I12" i="11"/>
  <c r="L12" i="11" s="1"/>
  <c r="Q42" i="13"/>
  <c r="M42" i="13" s="1"/>
  <c r="M11" i="13"/>
  <c r="K23" i="16"/>
  <c r="M23" i="16" s="1"/>
  <c r="I25" i="16"/>
  <c r="L25" i="16" s="1"/>
  <c r="P25" i="16" s="1"/>
  <c r="H23" i="16"/>
  <c r="H12" i="16" s="1"/>
  <c r="K13" i="14"/>
  <c r="M13" i="14" s="1"/>
  <c r="K12" i="13" l="1"/>
  <c r="M12" i="13" s="1"/>
  <c r="J42" i="13"/>
  <c r="K42" i="13" s="1"/>
  <c r="J11" i="13"/>
  <c r="K11" i="13" s="1"/>
  <c r="I16" i="13"/>
  <c r="L16" i="13" s="1"/>
  <c r="H12" i="13"/>
  <c r="P42" i="13"/>
  <c r="L42" i="13" s="1"/>
  <c r="L11" i="13"/>
  <c r="E16" i="14"/>
  <c r="D12" i="14"/>
  <c r="D17" i="16"/>
  <c r="K17" i="14"/>
  <c r="M17" i="14" s="1"/>
  <c r="Q17" i="14" s="1"/>
  <c r="Q11" i="14" s="1"/>
  <c r="J16" i="14"/>
  <c r="H17" i="14"/>
  <c r="I23" i="16"/>
  <c r="L23" i="16" s="1"/>
  <c r="M11" i="14" l="1"/>
  <c r="Q42" i="14"/>
  <c r="M42" i="14" s="1"/>
  <c r="H16" i="14"/>
  <c r="I17" i="14"/>
  <c r="L17" i="14" s="1"/>
  <c r="P17" i="14" s="1"/>
  <c r="P11" i="14" s="1"/>
  <c r="K16" i="14"/>
  <c r="M16" i="14" s="1"/>
  <c r="J12" i="14"/>
  <c r="H11" i="13"/>
  <c r="I11" i="13" s="1"/>
  <c r="I12" i="13"/>
  <c r="L12" i="13" s="1"/>
  <c r="H42" i="13"/>
  <c r="I42" i="13" s="1"/>
  <c r="E17" i="16"/>
  <c r="D16" i="16"/>
  <c r="J17" i="16"/>
  <c r="E12" i="14"/>
  <c r="D42" i="14"/>
  <c r="E42" i="14" s="1"/>
  <c r="D11" i="14"/>
  <c r="E11" i="14" s="1"/>
  <c r="J42" i="14" l="1"/>
  <c r="K42" i="14" s="1"/>
  <c r="J11" i="14"/>
  <c r="K11" i="14" s="1"/>
  <c r="K12" i="14"/>
  <c r="M12" i="14" s="1"/>
  <c r="J16" i="16"/>
  <c r="H17" i="16"/>
  <c r="K17" i="16"/>
  <c r="Q17" i="16" s="1"/>
  <c r="Q11" i="16" s="1"/>
  <c r="Q42" i="16" s="1"/>
  <c r="M42" i="16" s="1"/>
  <c r="E16" i="16"/>
  <c r="D12" i="16"/>
  <c r="I16" i="14"/>
  <c r="L16" i="14" s="1"/>
  <c r="H12" i="14"/>
  <c r="P42" i="14"/>
  <c r="L42" i="14" s="1"/>
  <c r="L11" i="14"/>
  <c r="I17" i="16" l="1"/>
  <c r="L17" i="16" s="1"/>
  <c r="P17" i="16" s="1"/>
  <c r="M11" i="16"/>
  <c r="E12" i="16"/>
  <c r="D42" i="16"/>
  <c r="E42" i="16" s="1"/>
  <c r="D11" i="16"/>
  <c r="E11" i="16" s="1"/>
  <c r="K16" i="16"/>
  <c r="M16" i="16" s="1"/>
  <c r="J12" i="16"/>
  <c r="H11" i="14"/>
  <c r="I11" i="14" s="1"/>
  <c r="H42" i="14"/>
  <c r="I42" i="14" s="1"/>
  <c r="I12" i="14"/>
  <c r="L12" i="14" s="1"/>
  <c r="P42" i="16" l="1"/>
  <c r="L42" i="16" s="1"/>
  <c r="L11" i="16"/>
  <c r="J42" i="16"/>
  <c r="K42" i="16" s="1"/>
  <c r="K12" i="16"/>
  <c r="M12" i="16" s="1"/>
  <c r="J11" i="16"/>
  <c r="K11" i="16" s="1"/>
  <c r="I16" i="16"/>
  <c r="L16" i="16" s="1"/>
  <c r="I12" i="16"/>
  <c r="L12" i="16" s="1"/>
  <c r="H42" i="16" l="1"/>
  <c r="I42" i="16" s="1"/>
  <c r="H11" i="16"/>
  <c r="I11" i="16" s="1"/>
</calcChain>
</file>

<file path=xl/sharedStrings.xml><?xml version="1.0" encoding="utf-8"?>
<sst xmlns="http://schemas.openxmlformats.org/spreadsheetml/2006/main" count="944" uniqueCount="132">
  <si>
    <t>KECAMATAN PANDANARUM</t>
  </si>
  <si>
    <t>No.</t>
  </si>
  <si>
    <t>PROGRAM, KEGIATAN, SUB KEGIATAN</t>
  </si>
  <si>
    <t>JUMLAH ANGGARAN</t>
  </si>
  <si>
    <t>KEUANGAN</t>
  </si>
  <si>
    <t>FISIK</t>
  </si>
  <si>
    <t>KETERANGAN</t>
  </si>
  <si>
    <t>realisasi s/d bulan lalu</t>
  </si>
  <si>
    <t>realisasi bulan ini</t>
  </si>
  <si>
    <t>target s/d bulan ini</t>
  </si>
  <si>
    <t>realisasi s/d bulan ini</t>
  </si>
  <si>
    <t>TARGET</t>
  </si>
  <si>
    <t>REALISASI</t>
  </si>
  <si>
    <t>(Rp.)</t>
  </si>
  <si>
    <t>Rp.</t>
  </si>
  <si>
    <t>%</t>
  </si>
  <si>
    <t xml:space="preserve">UNSUR KEWILAYAHAN </t>
  </si>
  <si>
    <t>01</t>
  </si>
  <si>
    <t xml:space="preserve">Perencanaan, Penganggaran, dan Evaluasi Kinerja Perangkat Daerah </t>
  </si>
  <si>
    <t xml:space="preserve">Penyusunan Dokumen Perencanaan Perangkat Daerah </t>
  </si>
  <si>
    <t>Koordinasi dan Penyusunan Laporan Capaian Kinerja dan Ikhtisar Realisasi Kinerja SKPD</t>
  </si>
  <si>
    <t xml:space="preserve">Administrasi Keuangan Perangkat Daerah </t>
  </si>
  <si>
    <t xml:space="preserve">Penyediaan Gaji dan Tunjangan ASN </t>
  </si>
  <si>
    <t>Pelaksanaan Penatausahaan dan Pengujian/Verifikasi Keuangan SKPD</t>
  </si>
  <si>
    <t xml:space="preserve">Administrasi Umum Perangkat Daerah </t>
  </si>
  <si>
    <t xml:space="preserve">Penyediaan Bahan Logistik Kantor </t>
  </si>
  <si>
    <t xml:space="preserve">Penyediaan Jasa Penunjang Urusan Pemerintahan Daerah </t>
  </si>
  <si>
    <t xml:space="preserve">Penyediaan Jasa Komunikasi, Sumber Daya Air dan Listrik </t>
  </si>
  <si>
    <t xml:space="preserve">Penyediaan Jasa Pelayanan Umum Kantor </t>
  </si>
  <si>
    <t xml:space="preserve">Pemeliharaan Barang Milik Daerah Penunjang Urusan Pemerintahan Daerah </t>
  </si>
  <si>
    <t>Penyediaan Jasa Pemeliharaan, Biaya Pemeliharaan, dan Pajak Kendaraan Perorangan Dinas atau Kendaraan Dinas Jabatan</t>
  </si>
  <si>
    <t>02</t>
  </si>
  <si>
    <t xml:space="preserve">PROGRAM PENYELENGGARAAN PEMERINTAHAN DAN PELAYANAN PUBLIK </t>
  </si>
  <si>
    <t xml:space="preserve">Pelaksanaan Urusan Pemerintahan yang Dilimpahkan kepada Camat </t>
  </si>
  <si>
    <t>Pelaksanaan Urusan Pemerintahan yang Terkait Dengan Nonperizinan</t>
  </si>
  <si>
    <t>Pelaksanaan Urusan Pemerintahan yang Terkait Dengan Kewenangan yang di limpahkan</t>
  </si>
  <si>
    <t>04</t>
  </si>
  <si>
    <t xml:space="preserve">PROGRAM PENYELENGGARAAN URUSAN PEMERINTAHAN UMUM </t>
  </si>
  <si>
    <t xml:space="preserve">Penyelenggaraan Urusan Pemerintahan Umum sesuai Penugasan Kepala Daerah </t>
  </si>
  <si>
    <t xml:space="preserve">Pelaksanaan Tugas Forum Koordinasi Pimpinan di Kecamatan </t>
  </si>
  <si>
    <t>05</t>
  </si>
  <si>
    <t xml:space="preserve">PROGRAM PEMBINAAN DAN PENGAWASAN PEMERINTAHAN DESA </t>
  </si>
  <si>
    <t xml:space="preserve">Fasilitasi, Rekomendasi dan Koordinasi Pembinaan dan Pengawasan Pemerintahan Desa </t>
  </si>
  <si>
    <t>Jumlah</t>
  </si>
  <si>
    <t>CAMAT PANDANARUM</t>
  </si>
  <si>
    <t>SAGIYO, S.IP</t>
  </si>
  <si>
    <t>Pembina</t>
  </si>
  <si>
    <t>NIP 19721007 199903 1 007</t>
  </si>
  <si>
    <t xml:space="preserve"> </t>
  </si>
  <si>
    <t>Pengadaan Barang Milik Daerah Penunjang
Urusan Pemerintah Daerah</t>
  </si>
  <si>
    <t>Pengadaan Peralatan dan Mesin Lainnya</t>
  </si>
  <si>
    <t>Pemeliharaan/Rehabilitasi Gedung Kantor dan
Bangunan Lainnya</t>
  </si>
  <si>
    <t>Pemeliharaan/Rehabilitasi Sarana dan Prasarana Gedung Kantor atau Bangunan Lainnya</t>
  </si>
  <si>
    <t>Pelaksanaan Urusan Pemerintahan yang Terkait dengan Pelayanan Perizinan Non Usaha</t>
  </si>
  <si>
    <t>Fasilitasi Pelaksanaan Pemilihan Kepala Desa</t>
  </si>
  <si>
    <t>PROGRAM PENUNJANG URUSAN PEMERINTAHAN DAERAH KABUPATEN/KOTA</t>
  </si>
  <si>
    <t>LAPORAN PERKEMBANGAN PELAKSANAAN KEGIATAN APBD TAHUN 2024</t>
  </si>
  <si>
    <t>S/D BULAN JANUARI 2024</t>
  </si>
  <si>
    <t>Banjarnegara,        FEBRUARI 2024</t>
  </si>
  <si>
    <t>Semester I</t>
  </si>
  <si>
    <t>Semester II</t>
  </si>
  <si>
    <t>Triwulan I</t>
  </si>
  <si>
    <t>Triwulan II</t>
  </si>
  <si>
    <t>Triwulan III</t>
  </si>
  <si>
    <t>Triwulan IV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</si>
  <si>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</si>
  <si>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</si>
  <si>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</si>
  <si>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</si>
  <si>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</si>
  <si>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</si>
  <si>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</si>
  <si>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</si>
  <si>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</si>
  <si>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</si>
  <si>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</si>
  <si>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</si>
  <si>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Kecamatan Pandanarum</t>
  </si>
  <si>
    <t>Penyusunan Dokumen Perencanaan Perangkat Daerah</t>
  </si>
  <si>
    <t>Administrasi Keuangan Perangkat Daerah</t>
  </si>
  <si>
    <t>Penyediaan Gaji dan Tunjangan ASN</t>
  </si>
  <si>
    <t>Administrasi Umum Perangkat Daerah</t>
  </si>
  <si>
    <t>Penyediaan Bahan Logistik Kantor</t>
  </si>
  <si>
    <t>Penyediaan Jasa Penunjang Urusan Pemerintahan Daerah</t>
  </si>
  <si>
    <t>Penyediaan Jasa Pelayanan Umum  Kantor</t>
  </si>
  <si>
    <t>Uraian</t>
  </si>
  <si>
    <t>Jumlah Anggaran</t>
  </si>
  <si>
    <t>Jumlah RAK</t>
  </si>
  <si>
    <t>Perencanaan, Penganggaran, dan Evaluasi Kinerja
Perangkat Daerah</t>
  </si>
  <si>
    <t>Koordinasi dan Penyusunan Laporan Capaian Kinerja dan
Ikhtisar Realisasi Kinerja SKPD</t>
  </si>
  <si>
    <t>Pelaksanaan Penatausahaan dan Pengujian/Verifikasi
Keuangan SKPD</t>
  </si>
  <si>
    <t>Koordinasi dan Penyusunan Laporan Keuangan Bulanan/
Triwulanan/ Semesteran SKPD</t>
  </si>
  <si>
    <t>Pengadaan Barang Milik Daerah Penunjang Urusan
Pemerintah Daerah</t>
  </si>
  <si>
    <t>Penyediaan Jasa Komunikasi, Sumber Daya Air dan Listrik</t>
  </si>
  <si>
    <t>Pemeliharaan Barang Milik Daerah Penunjang Urusan
Pemerintahan Daerah</t>
  </si>
  <si>
    <t>Pemeliharaan/Rehabilitasi Gedung Kantor dan Bangunan
Lainnya</t>
  </si>
  <si>
    <t>Pemeliharaan/Rehabilitasi Sarana dan Prasarana Gedung
Kantor atau Bangunan Lainnya</t>
  </si>
  <si>
    <t>PROGRAM PENYELENGGARAAN PEMERINTAHAN DAN PELAYANAN PUBLIK</t>
  </si>
  <si>
    <t>Pelaksanaan Urusan Pemerintahan yang Dilimpahkan kepada Camat</t>
  </si>
  <si>
    <t>Pelaksanaan Urusan Pemerintahan yang Terkait dengan
Pelayanan Perizinan Non Usaha</t>
  </si>
  <si>
    <t>Pelaksanaan Urusan Pemerintahan yang terkait dengan
Nonperizinan</t>
  </si>
  <si>
    <t>Pelaksanaan Urusan Pemerintahan yang Terkait dengan
Kewenangan Lain yang Dilimpahkan</t>
  </si>
  <si>
    <t>PROGRAM PENYELENGGARAAN URUSAN PEMERINTAHAN UMUM</t>
  </si>
  <si>
    <t>Penyelenggaraan Urusan Pemerintahan Umum Sesuai
Penugasan Kepala Daerah</t>
  </si>
  <si>
    <t>Pelaksanaan Tugas Forum Koordinasi Pimpinan di
Kecamatan</t>
  </si>
  <si>
    <t>PROGRAM PEMBINAAN DAN PENGAWASAN PEMERINTAHAN DESA</t>
  </si>
  <si>
    <t>Fasilitasi, Rekomendasi dan Koordinasi Pembinaan dan
Pengawasan Pemerintahan Desa</t>
  </si>
  <si>
    <t>JUMLAH</t>
  </si>
  <si>
    <t>TARGET FISIK BULANAN (%)</t>
  </si>
  <si>
    <t>Pandanarum, 05 Maret  2024</t>
  </si>
  <si>
    <t>S/D BULAN FEBRUARI 2024</t>
  </si>
  <si>
    <t>S/D BULAN MARET 2024</t>
  </si>
  <si>
    <t>Pandanarum, 05 April 2024</t>
  </si>
  <si>
    <t>S/D BULAN APRIL 2024</t>
  </si>
  <si>
    <t>Pandanarum, 05 Mei 2024</t>
  </si>
  <si>
    <t>S/D BULAN MEI 2024</t>
  </si>
  <si>
    <t>Pandanarum, 05 Juni 2024</t>
  </si>
  <si>
    <t>S/D BULAN JUNI 2024</t>
  </si>
  <si>
    <t>Pandanarum, 05 JuLi 2024</t>
  </si>
  <si>
    <t>S/D BULAN JULI 2024</t>
  </si>
  <si>
    <t>Pandanarum, 05 Agustus 2024</t>
  </si>
  <si>
    <t>03</t>
  </si>
  <si>
    <t>Pandanarum, 05 September 2024</t>
  </si>
  <si>
    <t>S/D BULAN AGUSTUS 2024</t>
  </si>
  <si>
    <t>S/D BULAN SEPTEMBER 2024</t>
  </si>
  <si>
    <t>Pandanarum, 05 Oktober 2024</t>
  </si>
  <si>
    <t>S/D BULAN OKTOBER 2024</t>
  </si>
  <si>
    <t>Pandanarum, 05 November 2024</t>
  </si>
  <si>
    <t>S/D BULAN NOVEMBER 2024</t>
  </si>
  <si>
    <t>Pandanarum, 05 Desember 2024</t>
  </si>
  <si>
    <t>S/D BULAN DESEMBER  2024</t>
  </si>
  <si>
    <t>Pandanarum, 05 Januari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</si>
</sst>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_);_(* \(#,##0\);_(* \-_);_(@_)"/>
    <numFmt numFmtId="165" formatCode="_-* #,##0.000_-;\-* #,##0.000_-;_-* \-??_-;_-@_-"/>
    <numFmt numFmtId="166" formatCode="_-* #,##0_-;\-* #,##0_-;_-* \-??_-;_-@_-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4"/>
      <name val="Tahoma"/>
      <family val="2"/>
      <charset val="1"/>
    </font>
    <font>
      <sz val="10"/>
      <name val="Arial"/>
      <family val="2"/>
      <charset val="1"/>
    </font>
    <font>
      <b/>
      <sz val="10"/>
      <name val="Tahoma"/>
      <family val="2"/>
      <charset val="1"/>
    </font>
    <font>
      <sz val="10"/>
      <name val="Tahoma"/>
      <family val="2"/>
      <charset val="1"/>
    </font>
    <font>
      <b/>
      <sz val="11"/>
      <name val="Tahoma"/>
      <family val="2"/>
      <charset val="1"/>
    </font>
    <font>
      <b/>
      <u/>
      <sz val="11"/>
      <name val="Tahoma"/>
      <family val="2"/>
      <charset val="1"/>
    </font>
    <font>
      <b/>
      <sz val="12"/>
      <name val="Tahoma"/>
      <family val="2"/>
      <charset val="1"/>
    </font>
    <font>
      <b/>
      <sz val="12"/>
      <name val="Arial"/>
      <family val="2"/>
      <charset val="134"/>
    </font>
    <font>
      <b/>
      <sz val="12"/>
      <name val="Arial"/>
      <family val="2"/>
      <charset val="1"/>
    </font>
    <font>
      <b/>
      <sz val="12"/>
      <color theme="1"/>
      <name val="Calibri"/>
      <family val="2"/>
      <charset val="1"/>
      <scheme val="minor"/>
    </font>
    <font>
      <b/>
      <sz val="11"/>
      <name val="Tahoma"/>
      <family val="2"/>
    </font>
    <font>
      <b/>
      <sz val="10"/>
      <name val="Arial"/>
      <family val="2"/>
    </font>
    <font>
      <b/>
      <sz val="10"/>
      <name val="Arial"/>
      <family val="2"/>
      <charset val="134"/>
    </font>
    <font>
      <sz val="11"/>
      <name val="Tahoma"/>
      <family val="2"/>
      <charset val="1"/>
    </font>
    <font>
      <b/>
      <sz val="10"/>
      <color theme="1"/>
      <name val="Bookman Old Style"/>
      <family val="1"/>
    </font>
    <font>
      <sz val="11"/>
      <name val="Tahoma"/>
      <family val="2"/>
    </font>
    <font>
      <sz val="10"/>
      <name val="Arial"/>
      <family val="2"/>
    </font>
    <font>
      <sz val="10"/>
      <name val="Tahoma"/>
      <family val="2"/>
    </font>
    <font>
      <b/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theme="1"/>
      <name val="Calibri"/>
      <family val="2"/>
      <charset val="1"/>
      <scheme val="minor"/>
    </font>
    <font>
      <sz val="12"/>
      <name val="Tahoma"/>
      <family val="2"/>
      <charset val="1"/>
    </font>
    <font>
      <sz val="12"/>
      <color rgb="FFFF0000"/>
      <name val="Tahoma"/>
      <family val="2"/>
      <charset val="1"/>
    </font>
    <font>
      <b/>
      <u/>
      <sz val="12"/>
      <name val="Tahoma"/>
      <family val="2"/>
      <charset val="1"/>
    </font>
    <font>
      <b/>
      <sz val="10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Tahoma"/>
      <family val="2"/>
    </font>
    <font>
      <sz val="10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EBEBE"/>
      </patternFill>
    </fill>
    <fill>
      <patternFill patternType="solid">
        <fgColor rgb="FFFBE3D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dashed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2" fillId="0" borderId="0" applyBorder="0" applyProtection="0"/>
  </cellStyleXfs>
  <cellXfs count="194">
    <xf numFmtId="0" fontId="0" fillId="0" borderId="0" xfId="0"/>
    <xf numFmtId="41" fontId="0" fillId="0" borderId="0" xfId="2" applyFont="1"/>
    <xf numFmtId="164" fontId="4" fillId="0" borderId="0" xfId="3" applyFont="1" applyBorder="1" applyAlignment="1" applyProtection="1">
      <alignment vertical="top"/>
    </xf>
    <xf numFmtId="0" fontId="5" fillId="0" borderId="0" xfId="3" applyNumberFormat="1" applyFont="1" applyBorder="1" applyProtection="1"/>
    <xf numFmtId="41" fontId="5" fillId="0" borderId="0" xfId="2" applyFont="1" applyBorder="1" applyProtection="1"/>
    <xf numFmtId="0" fontId="6" fillId="0" borderId="0" xfId="3" applyNumberFormat="1" applyFont="1" applyBorder="1" applyAlignment="1" applyProtection="1">
      <alignment horizontal="left" vertical="top" wrapText="1"/>
    </xf>
    <xf numFmtId="2" fontId="0" fillId="0" borderId="0" xfId="0" applyNumberFormat="1"/>
    <xf numFmtId="0" fontId="7" fillId="0" borderId="0" xfId="3" applyNumberFormat="1" applyFont="1" applyBorder="1" applyAlignment="1" applyProtection="1">
      <alignment horizontal="left" vertical="center" wrapText="1"/>
    </xf>
    <xf numFmtId="41" fontId="8" fillId="0" borderId="0" xfId="2" applyFont="1" applyBorder="1" applyAlignment="1" applyProtection="1">
      <alignment horizontal="left" vertical="center" wrapText="1"/>
    </xf>
    <xf numFmtId="0" fontId="8" fillId="0" borderId="0" xfId="3" applyNumberFormat="1" applyFont="1" applyBorder="1" applyAlignment="1" applyProtection="1">
      <alignment horizontal="left" vertical="center" wrapText="1"/>
    </xf>
    <xf numFmtId="2" fontId="8" fillId="0" borderId="0" xfId="3" applyNumberFormat="1" applyFont="1" applyBorder="1" applyAlignment="1" applyProtection="1">
      <alignment horizontal="left" vertical="center" wrapText="1"/>
    </xf>
    <xf numFmtId="0" fontId="6" fillId="0" borderId="0" xfId="3" applyNumberFormat="1" applyFont="1" applyBorder="1" applyAlignment="1" applyProtection="1">
      <alignment horizontal="right"/>
    </xf>
    <xf numFmtId="0" fontId="7" fillId="0" borderId="1" xfId="3" applyNumberFormat="1" applyFont="1" applyBorder="1" applyAlignment="1" applyProtection="1">
      <alignment horizontal="center" vertical="center" wrapText="1"/>
    </xf>
    <xf numFmtId="0" fontId="7" fillId="0" borderId="2" xfId="3" applyNumberFormat="1" applyFont="1" applyBorder="1" applyAlignment="1" applyProtection="1">
      <alignment horizontal="center" vertical="center" wrapText="1"/>
    </xf>
    <xf numFmtId="0" fontId="7" fillId="0" borderId="5" xfId="3" applyNumberFormat="1" applyFont="1" applyBorder="1" applyAlignment="1" applyProtection="1">
      <alignment horizontal="center" vertical="center" wrapText="1"/>
    </xf>
    <xf numFmtId="0" fontId="7" fillId="0" borderId="6" xfId="3" applyNumberFormat="1" applyFont="1" applyBorder="1" applyAlignment="1" applyProtection="1">
      <alignment horizontal="center" vertical="center" wrapText="1"/>
    </xf>
    <xf numFmtId="0" fontId="0" fillId="0" borderId="2" xfId="0" applyBorder="1"/>
    <xf numFmtId="0" fontId="7" fillId="0" borderId="7" xfId="3" applyNumberFormat="1" applyFont="1" applyBorder="1" applyAlignment="1" applyProtection="1">
      <alignment horizontal="center" vertical="center" wrapText="1"/>
    </xf>
    <xf numFmtId="0" fontId="0" fillId="0" borderId="8" xfId="0" applyBorder="1"/>
    <xf numFmtId="0" fontId="7" fillId="0" borderId="7" xfId="3" applyNumberFormat="1" applyFont="1" applyBorder="1" applyAlignment="1" applyProtection="1">
      <alignment horizontal="center" vertical="center"/>
    </xf>
    <xf numFmtId="41" fontId="7" fillId="0" borderId="6" xfId="2" applyFont="1" applyBorder="1" applyAlignment="1" applyProtection="1">
      <alignment horizontal="center" vertical="center" wrapText="1"/>
    </xf>
    <xf numFmtId="2" fontId="7" fillId="0" borderId="6" xfId="3" applyNumberFormat="1" applyFont="1" applyBorder="1" applyAlignment="1" applyProtection="1">
      <alignment horizontal="center" vertical="center" wrapText="1"/>
    </xf>
    <xf numFmtId="164" fontId="4" fillId="0" borderId="8" xfId="3" applyFont="1" applyBorder="1" applyAlignment="1" applyProtection="1">
      <alignment horizontal="right" vertical="top"/>
    </xf>
    <xf numFmtId="0" fontId="7" fillId="0" borderId="9" xfId="3" applyNumberFormat="1" applyFont="1" applyBorder="1" applyAlignment="1" applyProtection="1">
      <alignment horizontal="center" vertical="center" wrapText="1"/>
    </xf>
    <xf numFmtId="41" fontId="7" fillId="0" borderId="1" xfId="2" applyFont="1" applyBorder="1" applyAlignment="1" applyProtection="1">
      <alignment horizontal="center" vertical="center" wrapText="1"/>
    </xf>
    <xf numFmtId="0" fontId="4" fillId="0" borderId="8" xfId="3" applyNumberFormat="1" applyFont="1" applyBorder="1" applyAlignment="1" applyProtection="1">
      <alignment horizontal="right" vertical="top"/>
    </xf>
    <xf numFmtId="0" fontId="4" fillId="0" borderId="0" xfId="3" applyNumberFormat="1" applyFont="1" applyBorder="1" applyAlignment="1" applyProtection="1">
      <alignment vertical="top"/>
    </xf>
    <xf numFmtId="0" fontId="7" fillId="0" borderId="10" xfId="3" applyNumberFormat="1" applyFont="1" applyBorder="1" applyAlignment="1" applyProtection="1">
      <alignment horizontal="center" vertical="center" wrapText="1"/>
    </xf>
    <xf numFmtId="0" fontId="7" fillId="0" borderId="2" xfId="3" applyNumberFormat="1" applyFont="1" applyBorder="1" applyAlignment="1" applyProtection="1">
      <alignment horizontal="left" vertical="center" wrapText="1"/>
    </xf>
    <xf numFmtId="0" fontId="7" fillId="0" borderId="0" xfId="3" applyNumberFormat="1" applyFont="1" applyBorder="1" applyAlignment="1" applyProtection="1">
      <alignment horizontal="center" vertical="center" wrapText="1"/>
    </xf>
    <xf numFmtId="41" fontId="7" fillId="0" borderId="0" xfId="2" applyFont="1" applyBorder="1" applyAlignment="1" applyProtection="1">
      <alignment horizontal="center" vertical="center" wrapText="1"/>
    </xf>
    <xf numFmtId="2" fontId="7" fillId="0" borderId="0" xfId="3" applyNumberFormat="1" applyFont="1" applyBorder="1" applyAlignment="1" applyProtection="1">
      <alignment horizontal="center" vertical="center" wrapText="1"/>
    </xf>
    <xf numFmtId="0" fontId="4" fillId="0" borderId="0" xfId="3" applyNumberFormat="1" applyFont="1" applyBorder="1" applyAlignment="1" applyProtection="1">
      <alignment horizontal="right" vertical="top"/>
    </xf>
    <xf numFmtId="0" fontId="9" fillId="0" borderId="11" xfId="3" applyNumberFormat="1" applyFont="1" applyBorder="1" applyAlignment="1" applyProtection="1">
      <alignment horizontal="center" vertical="center" wrapText="1"/>
    </xf>
    <xf numFmtId="0" fontId="9" fillId="0" borderId="5" xfId="3" applyNumberFormat="1" applyFont="1" applyBorder="1" applyAlignment="1" applyProtection="1">
      <alignment horizontal="left" vertical="center" wrapText="1"/>
    </xf>
    <xf numFmtId="43" fontId="10" fillId="0" borderId="12" xfId="1" applyFont="1" applyBorder="1" applyProtection="1"/>
    <xf numFmtId="43" fontId="10" fillId="0" borderId="13" xfId="1" applyFont="1" applyBorder="1" applyProtection="1"/>
    <xf numFmtId="2" fontId="10" fillId="0" borderId="12" xfId="1" applyNumberFormat="1" applyFont="1" applyBorder="1" applyProtection="1"/>
    <xf numFmtId="43" fontId="10" fillId="0" borderId="14" xfId="1" applyFont="1" applyBorder="1" applyProtection="1"/>
    <xf numFmtId="43" fontId="10" fillId="0" borderId="15" xfId="1" applyFont="1" applyBorder="1" applyProtection="1"/>
    <xf numFmtId="43" fontId="10" fillId="0" borderId="16" xfId="1" applyFont="1" applyBorder="1" applyProtection="1"/>
    <xf numFmtId="0" fontId="9" fillId="0" borderId="16" xfId="3" applyNumberFormat="1" applyFont="1" applyBorder="1" applyAlignment="1" applyProtection="1">
      <alignment vertical="center"/>
    </xf>
    <xf numFmtId="164" fontId="11" fillId="0" borderId="0" xfId="3" applyFont="1" applyBorder="1" applyAlignment="1" applyProtection="1">
      <alignment vertical="center"/>
    </xf>
    <xf numFmtId="164" fontId="9" fillId="0" borderId="17" xfId="3" applyFont="1" applyBorder="1" applyAlignment="1" applyProtection="1">
      <alignment horizontal="left" vertical="center"/>
    </xf>
    <xf numFmtId="0" fontId="12" fillId="0" borderId="0" xfId="0" applyFont="1"/>
    <xf numFmtId="0" fontId="13" fillId="2" borderId="17" xfId="3" quotePrefix="1" applyNumberFormat="1" applyFont="1" applyFill="1" applyBorder="1" applyAlignment="1" applyProtection="1">
      <alignment horizontal="center" vertical="center"/>
    </xf>
    <xf numFmtId="43" fontId="14" fillId="2" borderId="6" xfId="1" applyFont="1" applyFill="1" applyBorder="1" applyAlignment="1" applyProtection="1">
      <alignment horizontal="right"/>
    </xf>
    <xf numFmtId="43" fontId="15" fillId="0" borderId="6" xfId="1" applyFont="1" applyBorder="1" applyProtection="1"/>
    <xf numFmtId="43" fontId="1" fillId="2" borderId="6" xfId="1" applyFill="1" applyBorder="1" applyProtection="1"/>
    <xf numFmtId="0" fontId="16" fillId="2" borderId="6" xfId="3" applyNumberFormat="1" applyFont="1" applyFill="1" applyBorder="1" applyAlignment="1" applyProtection="1">
      <alignment vertical="center"/>
    </xf>
    <xf numFmtId="164" fontId="4" fillId="2" borderId="8" xfId="3" applyFont="1" applyFill="1" applyBorder="1" applyAlignment="1" applyProtection="1">
      <alignment vertical="center"/>
    </xf>
    <xf numFmtId="164" fontId="9" fillId="2" borderId="0" xfId="3" applyFont="1" applyFill="1" applyBorder="1" applyAlignment="1" applyProtection="1">
      <alignment horizontal="left" vertical="center"/>
    </xf>
    <xf numFmtId="0" fontId="0" fillId="2" borderId="0" xfId="0" applyFill="1"/>
    <xf numFmtId="0" fontId="17" fillId="3" borderId="6" xfId="0" quotePrefix="1" applyFont="1" applyFill="1" applyBorder="1" applyAlignment="1">
      <alignment horizontal="center" vertical="center"/>
    </xf>
    <xf numFmtId="0" fontId="13" fillId="3" borderId="19" xfId="3" applyNumberFormat="1" applyFont="1" applyFill="1" applyBorder="1" applyAlignment="1" applyProtection="1">
      <alignment horizontal="left" vertical="center"/>
    </xf>
    <xf numFmtId="43" fontId="14" fillId="3" borderId="6" xfId="1" applyFont="1" applyFill="1" applyBorder="1" applyProtection="1"/>
    <xf numFmtId="41" fontId="1" fillId="3" borderId="6" xfId="2" applyFill="1" applyBorder="1" applyProtection="1"/>
    <xf numFmtId="43" fontId="1" fillId="3" borderId="6" xfId="1" applyFill="1" applyBorder="1" applyProtection="1"/>
    <xf numFmtId="0" fontId="16" fillId="3" borderId="6" xfId="3" applyNumberFormat="1" applyFont="1" applyFill="1" applyBorder="1" applyAlignment="1" applyProtection="1">
      <alignment vertical="center"/>
    </xf>
    <xf numFmtId="164" fontId="4" fillId="3" borderId="8" xfId="3" applyFont="1" applyFill="1" applyBorder="1" applyAlignment="1" applyProtection="1">
      <alignment vertical="center"/>
    </xf>
    <xf numFmtId="164" fontId="6" fillId="3" borderId="0" xfId="3" applyFont="1" applyFill="1" applyBorder="1" applyAlignment="1" applyProtection="1">
      <alignment vertical="center"/>
    </xf>
    <xf numFmtId="0" fontId="0" fillId="3" borderId="0" xfId="0" applyFill="1"/>
    <xf numFmtId="0" fontId="7" fillId="0" borderId="17" xfId="3" applyNumberFormat="1" applyFont="1" applyBorder="1" applyAlignment="1" applyProtection="1">
      <alignment horizontal="center" vertical="center"/>
    </xf>
    <xf numFmtId="0" fontId="18" fillId="0" borderId="20" xfId="3" applyNumberFormat="1" applyFont="1" applyBorder="1" applyAlignment="1" applyProtection="1">
      <alignment horizontal="left" vertical="center" wrapText="1"/>
    </xf>
    <xf numFmtId="43" fontId="19" fillId="0" borderId="6" xfId="1" applyFont="1" applyBorder="1" applyProtection="1"/>
    <xf numFmtId="41" fontId="1" fillId="0" borderId="6" xfId="2" applyFill="1" applyBorder="1" applyProtection="1"/>
    <xf numFmtId="41" fontId="15" fillId="0" borderId="6" xfId="2" applyFont="1" applyBorder="1" applyProtection="1"/>
    <xf numFmtId="165" fontId="20" fillId="0" borderId="6" xfId="1" applyNumberFormat="1" applyFont="1" applyBorder="1" applyAlignment="1" applyProtection="1">
      <alignment horizontal="right" vertical="top" wrapText="1"/>
    </xf>
    <xf numFmtId="43" fontId="15" fillId="2" borderId="6" xfId="1" applyFont="1" applyFill="1" applyBorder="1" applyProtection="1"/>
    <xf numFmtId="0" fontId="7" fillId="0" borderId="6" xfId="3" applyNumberFormat="1" applyFont="1" applyBorder="1" applyAlignment="1" applyProtection="1">
      <alignment vertical="center"/>
    </xf>
    <xf numFmtId="164" fontId="21" fillId="0" borderId="8" xfId="3" applyFont="1" applyBorder="1" applyAlignment="1" applyProtection="1">
      <alignment vertical="center"/>
    </xf>
    <xf numFmtId="164" fontId="5" fillId="0" borderId="0" xfId="3" applyFont="1" applyBorder="1" applyAlignment="1" applyProtection="1">
      <alignment vertical="center"/>
    </xf>
    <xf numFmtId="0" fontId="22" fillId="0" borderId="0" xfId="0" applyFont="1"/>
    <xf numFmtId="3" fontId="0" fillId="0" borderId="0" xfId="0" applyNumberFormat="1"/>
    <xf numFmtId="0" fontId="18" fillId="0" borderId="19" xfId="3" applyNumberFormat="1" applyFont="1" applyBorder="1" applyAlignment="1" applyProtection="1">
      <alignment horizontal="left" vertical="center" wrapText="1"/>
    </xf>
    <xf numFmtId="166" fontId="20" fillId="0" borderId="6" xfId="1" applyNumberFormat="1" applyFont="1" applyBorder="1" applyAlignment="1" applyProtection="1">
      <alignment horizontal="right" vertical="top" wrapText="1"/>
    </xf>
    <xf numFmtId="41" fontId="22" fillId="0" borderId="0" xfId="2" applyFont="1"/>
    <xf numFmtId="0" fontId="7" fillId="3" borderId="17" xfId="3" quotePrefix="1" applyNumberFormat="1" applyFont="1" applyFill="1" applyBorder="1" applyAlignment="1" applyProtection="1">
      <alignment horizontal="center" vertical="center"/>
    </xf>
    <xf numFmtId="0" fontId="13" fillId="3" borderId="19" xfId="3" applyNumberFormat="1" applyFont="1" applyFill="1" applyBorder="1" applyAlignment="1" applyProtection="1">
      <alignment horizontal="left" vertical="center" wrapText="1"/>
    </xf>
    <xf numFmtId="41" fontId="15" fillId="3" borderId="6" xfId="2" applyFont="1" applyFill="1" applyBorder="1" applyProtection="1"/>
    <xf numFmtId="43" fontId="15" fillId="3" borderId="6" xfId="1" applyFont="1" applyFill="1" applyBorder="1" applyProtection="1"/>
    <xf numFmtId="0" fontId="7" fillId="3" borderId="6" xfId="3" applyNumberFormat="1" applyFont="1" applyFill="1" applyBorder="1" applyAlignment="1" applyProtection="1">
      <alignment vertical="center"/>
    </xf>
    <xf numFmtId="164" fontId="21" fillId="3" borderId="8" xfId="3" applyFont="1" applyFill="1" applyBorder="1" applyAlignment="1" applyProtection="1">
      <alignment vertical="center"/>
    </xf>
    <xf numFmtId="164" fontId="5" fillId="3" borderId="0" xfId="3" applyFont="1" applyFill="1" applyBorder="1" applyAlignment="1" applyProtection="1">
      <alignment vertical="center"/>
    </xf>
    <xf numFmtId="0" fontId="22" fillId="3" borderId="0" xfId="0" applyFont="1" applyFill="1"/>
    <xf numFmtId="41" fontId="22" fillId="3" borderId="0" xfId="2" applyFont="1" applyFill="1"/>
    <xf numFmtId="43" fontId="15" fillId="3" borderId="6" xfId="1" applyFont="1" applyFill="1" applyBorder="1" applyAlignment="1" applyProtection="1">
      <alignment vertical="center"/>
    </xf>
    <xf numFmtId="43" fontId="19" fillId="0" borderId="6" xfId="1" applyFont="1" applyBorder="1" applyAlignment="1" applyProtection="1">
      <alignment vertical="center"/>
    </xf>
    <xf numFmtId="0" fontId="7" fillId="2" borderId="17" xfId="3" quotePrefix="1" applyNumberFormat="1" applyFont="1" applyFill="1" applyBorder="1" applyAlignment="1" applyProtection="1">
      <alignment horizontal="center" vertical="center"/>
    </xf>
    <xf numFmtId="0" fontId="13" fillId="2" borderId="19" xfId="3" applyNumberFormat="1" applyFont="1" applyFill="1" applyBorder="1" applyAlignment="1" applyProtection="1">
      <alignment horizontal="left" vertical="center" wrapText="1"/>
    </xf>
    <xf numFmtId="41" fontId="15" fillId="2" borderId="6" xfId="2" applyFont="1" applyFill="1" applyBorder="1" applyProtection="1"/>
    <xf numFmtId="0" fontId="7" fillId="2" borderId="6" xfId="3" applyNumberFormat="1" applyFont="1" applyFill="1" applyBorder="1" applyAlignment="1" applyProtection="1">
      <alignment vertical="center"/>
    </xf>
    <xf numFmtId="164" fontId="21" fillId="2" borderId="8" xfId="3" applyFont="1" applyFill="1" applyBorder="1" applyAlignment="1" applyProtection="1">
      <alignment vertical="center"/>
    </xf>
    <xf numFmtId="164" fontId="5" fillId="2" borderId="0" xfId="3" applyFont="1" applyFill="1" applyBorder="1" applyAlignment="1" applyProtection="1">
      <alignment vertical="center"/>
    </xf>
    <xf numFmtId="0" fontId="22" fillId="2" borderId="0" xfId="0" applyFont="1" applyFill="1"/>
    <xf numFmtId="41" fontId="22" fillId="2" borderId="0" xfId="2" applyFont="1" applyFill="1"/>
    <xf numFmtId="0" fontId="7" fillId="3" borderId="17" xfId="3" applyNumberFormat="1" applyFont="1" applyFill="1" applyBorder="1" applyAlignment="1" applyProtection="1">
      <alignment horizontal="center" vertical="center"/>
    </xf>
    <xf numFmtId="43" fontId="19" fillId="0" borderId="9" xfId="1" applyFont="1" applyBorder="1" applyProtection="1"/>
    <xf numFmtId="43" fontId="15" fillId="0" borderId="9" xfId="1" applyFont="1" applyBorder="1" applyProtection="1"/>
    <xf numFmtId="0" fontId="7" fillId="0" borderId="9" xfId="3" applyNumberFormat="1" applyFont="1" applyBorder="1" applyAlignment="1" applyProtection="1">
      <alignment vertical="center"/>
    </xf>
    <xf numFmtId="0" fontId="7" fillId="0" borderId="21" xfId="3" applyNumberFormat="1" applyFont="1" applyBorder="1" applyAlignment="1" applyProtection="1">
      <alignment horizontal="center" vertical="center"/>
    </xf>
    <xf numFmtId="0" fontId="18" fillId="0" borderId="0" xfId="3" applyNumberFormat="1" applyFont="1" applyBorder="1" applyAlignment="1" applyProtection="1">
      <alignment horizontal="left" vertical="center" wrapText="1"/>
    </xf>
    <xf numFmtId="43" fontId="19" fillId="0" borderId="21" xfId="1" applyFont="1" applyBorder="1" applyProtection="1"/>
    <xf numFmtId="43" fontId="15" fillId="0" borderId="0" xfId="1" applyFont="1" applyBorder="1" applyProtection="1"/>
    <xf numFmtId="2" fontId="15" fillId="0" borderId="21" xfId="1" applyNumberFormat="1" applyFont="1" applyBorder="1" applyProtection="1"/>
    <xf numFmtId="43" fontId="15" fillId="0" borderId="21" xfId="1" applyFont="1" applyBorder="1" applyProtection="1"/>
    <xf numFmtId="43" fontId="15" fillId="2" borderId="0" xfId="1" applyFont="1" applyFill="1" applyBorder="1" applyProtection="1"/>
    <xf numFmtId="0" fontId="7" fillId="0" borderId="0" xfId="3" applyNumberFormat="1" applyFont="1" applyBorder="1" applyAlignment="1" applyProtection="1">
      <alignment vertical="center"/>
    </xf>
    <xf numFmtId="164" fontId="21" fillId="0" borderId="0" xfId="3" applyFont="1" applyBorder="1" applyAlignment="1" applyProtection="1">
      <alignment vertical="center"/>
    </xf>
    <xf numFmtId="0" fontId="7" fillId="0" borderId="22" xfId="3" applyNumberFormat="1" applyFont="1" applyBorder="1" applyAlignment="1" applyProtection="1">
      <alignment horizontal="center" vertical="center"/>
    </xf>
    <xf numFmtId="0" fontId="7" fillId="0" borderId="23" xfId="3" applyNumberFormat="1" applyFont="1" applyBorder="1" applyAlignment="1" applyProtection="1">
      <alignment horizontal="left" vertical="center" wrapText="1"/>
    </xf>
    <xf numFmtId="43" fontId="15" fillId="0" borderId="24" xfId="1" applyFont="1" applyBorder="1" applyProtection="1"/>
    <xf numFmtId="43" fontId="15" fillId="0" borderId="16" xfId="1" applyFont="1" applyBorder="1" applyProtection="1"/>
    <xf numFmtId="41" fontId="15" fillId="0" borderId="24" xfId="2" applyFont="1" applyBorder="1" applyProtection="1"/>
    <xf numFmtId="37" fontId="5" fillId="0" borderId="25" xfId="3" applyNumberFormat="1" applyFont="1" applyBorder="1" applyAlignment="1" applyProtection="1">
      <alignment vertical="center" wrapText="1"/>
    </xf>
    <xf numFmtId="0" fontId="23" fillId="0" borderId="0" xfId="0" applyFont="1"/>
    <xf numFmtId="41" fontId="23" fillId="0" borderId="0" xfId="2" applyFont="1"/>
    <xf numFmtId="0" fontId="24" fillId="0" borderId="0" xfId="3" applyNumberFormat="1" applyFont="1" applyBorder="1" applyProtection="1"/>
    <xf numFmtId="164" fontId="24" fillId="0" borderId="0" xfId="3" applyFont="1" applyBorder="1" applyProtection="1"/>
    <xf numFmtId="41" fontId="24" fillId="0" borderId="0" xfId="2" applyFont="1" applyBorder="1" applyProtection="1"/>
    <xf numFmtId="2" fontId="24" fillId="0" borderId="0" xfId="3" applyNumberFormat="1" applyFont="1" applyBorder="1" applyProtection="1"/>
    <xf numFmtId="0" fontId="24" fillId="0" borderId="0" xfId="0" applyFont="1" applyAlignment="1">
      <alignment horizontal="center" vertical="top"/>
    </xf>
    <xf numFmtId="0" fontId="9" fillId="0" borderId="0" xfId="0" applyFont="1" applyAlignment="1">
      <alignment horizontal="center" vertical="center"/>
    </xf>
    <xf numFmtId="164" fontId="9" fillId="0" borderId="0" xfId="3" applyFont="1" applyBorder="1" applyAlignment="1" applyProtection="1">
      <alignment horizontal="center" vertical="center"/>
    </xf>
    <xf numFmtId="0" fontId="24" fillId="0" borderId="0" xfId="0" applyFont="1"/>
    <xf numFmtId="0" fontId="24" fillId="0" borderId="0" xfId="0" applyFont="1" applyAlignment="1">
      <alignment horizontal="center" vertical="center"/>
    </xf>
    <xf numFmtId="164" fontId="9" fillId="0" borderId="0" xfId="3" applyFont="1" applyBorder="1" applyProtection="1"/>
    <xf numFmtId="41" fontId="9" fillId="0" borderId="0" xfId="2" applyFont="1" applyBorder="1" applyProtection="1"/>
    <xf numFmtId="2" fontId="9" fillId="0" borderId="0" xfId="3" applyNumberFormat="1" applyFont="1" applyBorder="1" applyProtection="1"/>
    <xf numFmtId="0" fontId="26" fillId="0" borderId="0" xfId="0" applyFont="1" applyAlignment="1">
      <alignment horizontal="center" vertical="center"/>
    </xf>
    <xf numFmtId="0" fontId="24" fillId="0" borderId="0" xfId="3" applyNumberFormat="1" applyFont="1" applyBorder="1" applyAlignment="1" applyProtection="1">
      <alignment horizontal="right"/>
    </xf>
    <xf numFmtId="164" fontId="25" fillId="0" borderId="0" xfId="3" applyFont="1" applyBorder="1" applyProtection="1"/>
    <xf numFmtId="43" fontId="14" fillId="0" borderId="6" xfId="1" applyFont="1" applyFill="1" applyBorder="1" applyAlignment="1" applyProtection="1">
      <alignment horizontal="right"/>
    </xf>
    <xf numFmtId="41" fontId="0" fillId="3" borderId="0" xfId="2" applyFont="1" applyFill="1"/>
    <xf numFmtId="166" fontId="20" fillId="3" borderId="6" xfId="1" applyNumberFormat="1" applyFont="1" applyFill="1" applyBorder="1" applyAlignment="1" applyProtection="1">
      <alignment horizontal="right" vertical="top" wrapText="1"/>
    </xf>
    <xf numFmtId="43" fontId="15" fillId="0" borderId="6" xfId="1" applyFont="1" applyFill="1" applyBorder="1" applyProtection="1"/>
    <xf numFmtId="41" fontId="15" fillId="0" borderId="6" xfId="2" applyFont="1" applyFill="1" applyBorder="1" applyProtection="1"/>
    <xf numFmtId="41" fontId="22" fillId="0" borderId="0" xfId="2" applyFont="1" applyFill="1"/>
    <xf numFmtId="43" fontId="19" fillId="0" borderId="6" xfId="1" applyFont="1" applyFill="1" applyBorder="1" applyProtection="1"/>
    <xf numFmtId="0" fontId="7" fillId="2" borderId="18" xfId="3" applyNumberFormat="1" applyFont="1" applyFill="1" applyBorder="1" applyAlignment="1" applyProtection="1">
      <alignment horizontal="left" vertical="center" wrapText="1"/>
    </xf>
    <xf numFmtId="43" fontId="14" fillId="2" borderId="6" xfId="1" applyFont="1" applyFill="1" applyBorder="1" applyAlignment="1" applyProtection="1">
      <alignment vertical="center"/>
    </xf>
    <xf numFmtId="43" fontId="14" fillId="2" borderId="6" xfId="1" applyFont="1" applyFill="1" applyBorder="1" applyProtection="1"/>
    <xf numFmtId="41" fontId="0" fillId="0" borderId="6" xfId="2" applyFont="1" applyBorder="1"/>
    <xf numFmtId="43" fontId="27" fillId="3" borderId="6" xfId="1" applyFont="1" applyFill="1" applyBorder="1" applyProtection="1"/>
    <xf numFmtId="0" fontId="0" fillId="0" borderId="0" xfId="0" applyAlignment="1">
      <alignment wrapText="1"/>
    </xf>
    <xf numFmtId="1" fontId="0" fillId="0" borderId="0" xfId="0" applyNumberFormat="1"/>
    <xf numFmtId="0" fontId="28" fillId="0" borderId="6" xfId="0" applyFont="1" applyBorder="1" applyAlignment="1">
      <alignment horizontal="left" vertical="top" wrapText="1"/>
    </xf>
    <xf numFmtId="1" fontId="28" fillId="0" borderId="6" xfId="0" applyNumberFormat="1" applyFont="1" applyBorder="1" applyAlignment="1">
      <alignment horizontal="left" vertical="top"/>
    </xf>
    <xf numFmtId="0" fontId="29" fillId="0" borderId="6" xfId="0" applyFont="1" applyBorder="1" applyAlignment="1">
      <alignment horizontal="left" vertical="top" wrapText="1"/>
    </xf>
    <xf numFmtId="41" fontId="29" fillId="0" borderId="6" xfId="2" applyFont="1" applyBorder="1" applyAlignment="1">
      <alignment horizontal="left" vertical="top" wrapText="1"/>
    </xf>
    <xf numFmtId="41" fontId="29" fillId="0" borderId="6" xfId="2" applyFont="1" applyBorder="1" applyAlignment="1">
      <alignment horizontal="left" vertical="top"/>
    </xf>
    <xf numFmtId="41" fontId="29" fillId="0" borderId="6" xfId="2" applyFont="1" applyBorder="1" applyAlignment="1">
      <alignment horizontal="right" vertical="top"/>
    </xf>
    <xf numFmtId="0" fontId="30" fillId="4" borderId="6" xfId="0" applyFont="1" applyFill="1" applyBorder="1" applyAlignment="1">
      <alignment horizontal="center" vertical="center" wrapText="1"/>
    </xf>
    <xf numFmtId="41" fontId="29" fillId="4" borderId="6" xfId="2" applyFont="1" applyFill="1" applyBorder="1" applyAlignment="1">
      <alignment horizontal="left" vertical="top" wrapText="1"/>
    </xf>
    <xf numFmtId="1" fontId="30" fillId="0" borderId="6" xfId="0" applyNumberFormat="1" applyFont="1" applyBorder="1" applyAlignment="1">
      <alignment horizontal="center" vertical="center"/>
    </xf>
    <xf numFmtId="0" fontId="30" fillId="5" borderId="6" xfId="0" applyFont="1" applyFill="1" applyBorder="1" applyAlignment="1">
      <alignment horizontal="left" vertical="top" wrapText="1"/>
    </xf>
    <xf numFmtId="41" fontId="30" fillId="5" borderId="6" xfId="2" applyFont="1" applyFill="1" applyBorder="1" applyAlignment="1">
      <alignment horizontal="left" vertical="top"/>
    </xf>
    <xf numFmtId="0" fontId="30" fillId="2" borderId="6" xfId="0" applyFont="1" applyFill="1" applyBorder="1" applyAlignment="1">
      <alignment horizontal="left" vertical="top" wrapText="1"/>
    </xf>
    <xf numFmtId="41" fontId="30" fillId="2" borderId="6" xfId="2" applyFont="1" applyFill="1" applyBorder="1" applyAlignment="1">
      <alignment horizontal="left" vertical="top" wrapText="1"/>
    </xf>
    <xf numFmtId="0" fontId="30" fillId="3" borderId="6" xfId="0" applyFont="1" applyFill="1" applyBorder="1" applyAlignment="1">
      <alignment horizontal="left" vertical="top" wrapText="1"/>
    </xf>
    <xf numFmtId="41" fontId="30" fillId="3" borderId="6" xfId="2" applyFont="1" applyFill="1" applyBorder="1" applyAlignment="1">
      <alignment horizontal="left" vertical="top" wrapText="1"/>
    </xf>
    <xf numFmtId="41" fontId="30" fillId="3" borderId="6" xfId="2" applyFont="1" applyFill="1" applyBorder="1" applyAlignment="1">
      <alignment horizontal="left" vertical="top"/>
    </xf>
    <xf numFmtId="0" fontId="0" fillId="0" borderId="6" xfId="0" applyBorder="1"/>
    <xf numFmtId="41" fontId="0" fillId="0" borderId="0" xfId="0" applyNumberFormat="1"/>
    <xf numFmtId="166" fontId="32" fillId="3" borderId="6" xfId="1" applyNumberFormat="1" applyFont="1" applyFill="1" applyBorder="1" applyAlignment="1" applyProtection="1">
      <alignment horizontal="right" vertical="top" wrapText="1"/>
    </xf>
    <xf numFmtId="41" fontId="0" fillId="2" borderId="0" xfId="2" applyFont="1" applyFill="1"/>
    <xf numFmtId="165" fontId="20" fillId="0" borderId="6" xfId="1" applyNumberFormat="1" applyFont="1" applyFill="1" applyBorder="1" applyAlignment="1" applyProtection="1">
      <alignment horizontal="right" vertical="top" wrapText="1"/>
    </xf>
    <xf numFmtId="41" fontId="0" fillId="0" borderId="0" xfId="2" applyFont="1" applyFill="1"/>
    <xf numFmtId="166" fontId="20" fillId="0" borderId="6" xfId="1" applyNumberFormat="1" applyFont="1" applyFill="1" applyBorder="1" applyAlignment="1" applyProtection="1">
      <alignment horizontal="right" vertical="top" wrapText="1"/>
    </xf>
    <xf numFmtId="41" fontId="0" fillId="0" borderId="6" xfId="2" applyFont="1" applyFill="1" applyBorder="1"/>
    <xf numFmtId="43" fontId="19" fillId="0" borderId="6" xfId="1" applyFont="1" applyFill="1" applyBorder="1" applyAlignment="1" applyProtection="1">
      <alignment vertical="center"/>
    </xf>
    <xf numFmtId="43" fontId="19" fillId="0" borderId="9" xfId="1" applyFont="1" applyFill="1" applyBorder="1" applyProtection="1"/>
    <xf numFmtId="43" fontId="15" fillId="0" borderId="9" xfId="1" applyFont="1" applyFill="1" applyBorder="1" applyProtection="1"/>
    <xf numFmtId="43" fontId="19" fillId="0" borderId="21" xfId="1" applyFont="1" applyFill="1" applyBorder="1" applyProtection="1"/>
    <xf numFmtId="43" fontId="15" fillId="0" borderId="0" xfId="1" applyFont="1" applyFill="1" applyBorder="1" applyProtection="1"/>
    <xf numFmtId="2" fontId="15" fillId="0" borderId="21" xfId="1" applyNumberFormat="1" applyFont="1" applyFill="1" applyBorder="1" applyProtection="1"/>
    <xf numFmtId="43" fontId="15" fillId="0" borderId="21" xfId="1" applyFont="1" applyFill="1" applyBorder="1" applyProtection="1"/>
    <xf numFmtId="41" fontId="19" fillId="0" borderId="6" xfId="2" applyFont="1" applyBorder="1" applyProtection="1"/>
    <xf numFmtId="166" fontId="33" fillId="0" borderId="6" xfId="1" applyNumberFormat="1" applyFont="1" applyBorder="1" applyAlignment="1" applyProtection="1">
      <alignment horizontal="right" vertical="top" wrapText="1"/>
    </xf>
    <xf numFmtId="0" fontId="29" fillId="4" borderId="6" xfId="0" applyFont="1" applyFill="1" applyBorder="1" applyAlignment="1">
      <alignment horizontal="left" vertical="top"/>
    </xf>
    <xf numFmtId="0" fontId="30" fillId="0" borderId="6" xfId="0" applyFont="1" applyBorder="1" applyAlignment="1">
      <alignment horizontal="center" vertical="center" wrapText="1"/>
    </xf>
    <xf numFmtId="1" fontId="30" fillId="0" borderId="6" xfId="0" applyNumberFormat="1" applyFont="1" applyBorder="1" applyAlignment="1">
      <alignment horizontal="center" vertical="center" wrapText="1"/>
    </xf>
    <xf numFmtId="1" fontId="30" fillId="0" borderId="6" xfId="0" applyNumberFormat="1" applyFont="1" applyBorder="1" applyAlignment="1">
      <alignment horizontal="center" vertical="center"/>
    </xf>
    <xf numFmtId="1" fontId="31" fillId="0" borderId="0" xfId="0" applyNumberFormat="1" applyFont="1" applyAlignment="1">
      <alignment horizontal="center"/>
    </xf>
    <xf numFmtId="0" fontId="29" fillId="4" borderId="6" xfId="0" applyFont="1" applyFill="1" applyBorder="1" applyAlignment="1">
      <alignment horizontal="center" vertical="top"/>
    </xf>
    <xf numFmtId="1" fontId="30" fillId="0" borderId="3" xfId="0" applyNumberFormat="1" applyFont="1" applyBorder="1" applyAlignment="1">
      <alignment horizontal="center" vertical="center"/>
    </xf>
    <xf numFmtId="1" fontId="30" fillId="0" borderId="4" xfId="0" applyNumberFormat="1" applyFont="1" applyBorder="1" applyAlignment="1">
      <alignment horizontal="center" vertical="center"/>
    </xf>
    <xf numFmtId="1" fontId="30" fillId="0" borderId="5" xfId="0" applyNumberFormat="1" applyFont="1" applyBorder="1" applyAlignment="1">
      <alignment horizontal="center" vertical="center"/>
    </xf>
    <xf numFmtId="0" fontId="7" fillId="0" borderId="3" xfId="3" applyNumberFormat="1" applyFont="1" applyBorder="1" applyAlignment="1" applyProtection="1">
      <alignment horizontal="center" vertical="center" wrapText="1"/>
    </xf>
    <xf numFmtId="0" fontId="7" fillId="0" borderId="5" xfId="3" applyNumberFormat="1" applyFont="1" applyBorder="1" applyAlignment="1" applyProtection="1">
      <alignment horizontal="center" vertical="center" wrapText="1"/>
    </xf>
    <xf numFmtId="0" fontId="3" fillId="0" borderId="0" xfId="3" applyNumberFormat="1" applyFont="1" applyBorder="1" applyAlignment="1" applyProtection="1">
      <alignment horizontal="center"/>
    </xf>
    <xf numFmtId="0" fontId="7" fillId="0" borderId="4" xfId="3" applyNumberFormat="1" applyFont="1" applyBorder="1" applyAlignment="1" applyProtection="1">
      <alignment horizontal="center" vertical="center" wrapText="1"/>
    </xf>
    <xf numFmtId="0" fontId="18" fillId="0" borderId="3" xfId="3" applyNumberFormat="1" applyFont="1" applyBorder="1" applyAlignment="1" applyProtection="1">
      <alignment horizontal="center" vertical="center" wrapText="1"/>
    </xf>
    <xf numFmtId="0" fontId="18" fillId="0" borderId="5" xfId="3" applyNumberFormat="1" applyFont="1" applyBorder="1" applyAlignment="1" applyProtection="1">
      <alignment horizontal="center" vertical="center" wrapText="1"/>
    </xf>
  </cellXfs>
  <cellStyles count="4">
    <cellStyle name="Comma" xfId="1" builtinId="3"/>
    <cellStyle name="Comma [0]" xfId="2" builtinId="6"/>
    <cellStyle name="Normal" xfId="0" builtinId="0"/>
    <cellStyle name="TableStyleLight1" xfId="3" xr:uid="{848968E5-549E-4E5A-AEA4-B7366C3E19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6E452-26BC-4F67-9D76-A939D7E7AA35}">
  <dimension ref="A1:R37"/>
  <sheetViews>
    <sheetView topLeftCell="A20" workbookViewId="0">
      <selection activeCell="R14" sqref="R14"/>
    </sheetView>
  </sheetViews>
  <sheetFormatPr defaultRowHeight="15"/>
  <cols>
    <col min="1" max="1" width="47.140625" style="144" customWidth="1"/>
    <col min="2" max="3" width="15.7109375" style="145" customWidth="1"/>
    <col min="4" max="15" width="11.28515625" style="145" customWidth="1"/>
    <col min="18" max="18" width="16.140625" customWidth="1"/>
  </cols>
  <sheetData>
    <row r="1" spans="1:18" ht="15" customHeight="1">
      <c r="A1" s="180" t="s">
        <v>85</v>
      </c>
      <c r="B1" s="181" t="s">
        <v>86</v>
      </c>
      <c r="C1" s="181" t="s">
        <v>87</v>
      </c>
      <c r="D1" s="182" t="s">
        <v>59</v>
      </c>
      <c r="E1" s="182"/>
      <c r="F1" s="182"/>
      <c r="G1" s="182"/>
      <c r="H1" s="182"/>
      <c r="I1" s="182"/>
      <c r="J1" s="182" t="s">
        <v>60</v>
      </c>
      <c r="K1" s="182"/>
      <c r="L1" s="182"/>
      <c r="M1" s="182"/>
      <c r="N1" s="182"/>
      <c r="O1" s="182"/>
    </row>
    <row r="2" spans="1:18" ht="15" customHeight="1">
      <c r="A2" s="180" t="s">
        <v>85</v>
      </c>
      <c r="B2" s="181" t="s">
        <v>86</v>
      </c>
      <c r="C2" s="181" t="s">
        <v>87</v>
      </c>
      <c r="D2" s="182" t="s">
        <v>61</v>
      </c>
      <c r="E2" s="182"/>
      <c r="F2" s="182"/>
      <c r="G2" s="182" t="s">
        <v>62</v>
      </c>
      <c r="H2" s="182"/>
      <c r="I2" s="182"/>
      <c r="J2" s="182" t="s">
        <v>63</v>
      </c>
      <c r="K2" s="182"/>
      <c r="L2" s="182"/>
      <c r="M2" s="182" t="s">
        <v>64</v>
      </c>
      <c r="N2" s="182"/>
      <c r="O2" s="182"/>
    </row>
    <row r="3" spans="1:18" ht="15" customHeight="1">
      <c r="A3" s="180" t="s">
        <v>85</v>
      </c>
      <c r="B3" s="181" t="s">
        <v>86</v>
      </c>
      <c r="C3" s="181" t="s">
        <v>87</v>
      </c>
      <c r="D3" s="154" t="s">
        <v>65</v>
      </c>
      <c r="E3" s="154" t="s">
        <v>66</v>
      </c>
      <c r="F3" s="154" t="s">
        <v>67</v>
      </c>
      <c r="G3" s="154" t="s">
        <v>68</v>
      </c>
      <c r="H3" s="154" t="s">
        <v>69</v>
      </c>
      <c r="I3" s="154" t="s">
        <v>70</v>
      </c>
      <c r="J3" s="154" t="s">
        <v>71</v>
      </c>
      <c r="K3" s="154" t="s">
        <v>72</v>
      </c>
      <c r="L3" s="154" t="s">
        <v>73</v>
      </c>
      <c r="M3" s="154" t="s">
        <v>74</v>
      </c>
      <c r="N3" s="154" t="s">
        <v>75</v>
      </c>
      <c r="O3" s="154" t="s">
        <v>76</v>
      </c>
    </row>
    <row r="4" spans="1:18">
      <c r="A4" s="146"/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</row>
    <row r="5" spans="1:18">
      <c r="A5" s="179"/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</row>
    <row r="6" spans="1:18">
      <c r="A6" s="155" t="s">
        <v>77</v>
      </c>
      <c r="B6" s="156">
        <v>2209324048</v>
      </c>
      <c r="C6" s="156">
        <v>2209324048</v>
      </c>
      <c r="D6" s="156">
        <v>210819727</v>
      </c>
      <c r="E6" s="156">
        <v>268965777</v>
      </c>
      <c r="F6" s="156">
        <v>152729185</v>
      </c>
      <c r="G6" s="156">
        <v>177312560</v>
      </c>
      <c r="H6" s="156">
        <v>233780254</v>
      </c>
      <c r="I6" s="156">
        <v>174688185</v>
      </c>
      <c r="J6" s="156">
        <v>216714060</v>
      </c>
      <c r="K6" s="156">
        <v>150729185</v>
      </c>
      <c r="L6" s="156">
        <v>152629185</v>
      </c>
      <c r="M6" s="156">
        <v>173312560</v>
      </c>
      <c r="N6" s="156">
        <v>155229185</v>
      </c>
      <c r="O6" s="156">
        <v>142414185</v>
      </c>
    </row>
    <row r="7" spans="1:18" ht="24">
      <c r="A7" s="157" t="s">
        <v>55</v>
      </c>
      <c r="B7" s="158">
        <v>2124576048</v>
      </c>
      <c r="C7" s="158">
        <v>2124576048</v>
      </c>
      <c r="D7" s="158">
        <v>205757227</v>
      </c>
      <c r="E7" s="158">
        <v>233477777</v>
      </c>
      <c r="F7" s="158">
        <v>152729185</v>
      </c>
      <c r="G7" s="158">
        <v>173712560</v>
      </c>
      <c r="H7" s="158">
        <v>233780254</v>
      </c>
      <c r="I7" s="158">
        <v>174688185</v>
      </c>
      <c r="J7" s="158">
        <v>179716560</v>
      </c>
      <c r="K7" s="158">
        <v>150729185</v>
      </c>
      <c r="L7" s="158">
        <v>152629185</v>
      </c>
      <c r="M7" s="158">
        <v>169712560</v>
      </c>
      <c r="N7" s="158">
        <v>155229185</v>
      </c>
      <c r="O7" s="158">
        <v>142414185</v>
      </c>
    </row>
    <row r="8" spans="1:18" ht="24">
      <c r="A8" s="159" t="s">
        <v>88</v>
      </c>
      <c r="B8" s="160">
        <v>3718400</v>
      </c>
      <c r="C8" s="160">
        <v>3718400</v>
      </c>
      <c r="D8" s="160">
        <v>0</v>
      </c>
      <c r="E8" s="160">
        <v>3718400</v>
      </c>
      <c r="F8" s="160">
        <v>0</v>
      </c>
      <c r="G8" s="160">
        <v>0</v>
      </c>
      <c r="H8" s="160">
        <v>0</v>
      </c>
      <c r="I8" s="160">
        <v>0</v>
      </c>
      <c r="J8" s="160">
        <v>0</v>
      </c>
      <c r="K8" s="160">
        <v>0</v>
      </c>
      <c r="L8" s="160">
        <v>0</v>
      </c>
      <c r="M8" s="160">
        <v>0</v>
      </c>
      <c r="N8" s="160">
        <v>0</v>
      </c>
      <c r="O8" s="160">
        <v>0</v>
      </c>
    </row>
    <row r="9" spans="1:18">
      <c r="A9" s="148" t="s">
        <v>78</v>
      </c>
      <c r="B9" s="150">
        <v>2031800</v>
      </c>
      <c r="C9" s="150">
        <v>2031800</v>
      </c>
      <c r="D9" s="151">
        <v>0</v>
      </c>
      <c r="E9" s="150">
        <v>2031800</v>
      </c>
      <c r="F9" s="151">
        <v>0</v>
      </c>
      <c r="G9" s="151">
        <v>0</v>
      </c>
      <c r="H9" s="151">
        <v>0</v>
      </c>
      <c r="I9" s="151">
        <v>0</v>
      </c>
      <c r="J9" s="151">
        <v>0</v>
      </c>
      <c r="K9" s="151">
        <v>0</v>
      </c>
      <c r="L9" s="151">
        <v>0</v>
      </c>
      <c r="M9" s="151">
        <v>0</v>
      </c>
      <c r="N9" s="151">
        <v>0</v>
      </c>
      <c r="O9" s="151">
        <v>0</v>
      </c>
    </row>
    <row r="10" spans="1:18" ht="24">
      <c r="A10" s="148" t="s">
        <v>89</v>
      </c>
      <c r="B10" s="149">
        <v>1686600</v>
      </c>
      <c r="C10" s="149">
        <v>1686600</v>
      </c>
      <c r="D10" s="149">
        <v>0</v>
      </c>
      <c r="E10" s="149">
        <v>1686600</v>
      </c>
      <c r="F10" s="149">
        <v>0</v>
      </c>
      <c r="G10" s="149">
        <v>0</v>
      </c>
      <c r="H10" s="149">
        <v>0</v>
      </c>
      <c r="I10" s="149">
        <v>0</v>
      </c>
      <c r="J10" s="149">
        <v>0</v>
      </c>
      <c r="K10" s="149">
        <v>0</v>
      </c>
      <c r="L10" s="149">
        <v>0</v>
      </c>
      <c r="M10" s="149">
        <v>0</v>
      </c>
      <c r="N10" s="149">
        <v>0</v>
      </c>
      <c r="O10" s="149">
        <v>0</v>
      </c>
    </row>
    <row r="11" spans="1:18">
      <c r="A11" s="159" t="s">
        <v>79</v>
      </c>
      <c r="B11" s="161">
        <v>1906582148</v>
      </c>
      <c r="C11" s="161">
        <v>1906582148</v>
      </c>
      <c r="D11" s="161">
        <v>164712852</v>
      </c>
      <c r="E11" s="161">
        <v>211051377</v>
      </c>
      <c r="F11" s="161">
        <v>145039185</v>
      </c>
      <c r="G11" s="161">
        <v>145039185</v>
      </c>
      <c r="H11" s="161">
        <v>228090254</v>
      </c>
      <c r="I11" s="161">
        <v>145039185</v>
      </c>
      <c r="J11" s="161">
        <v>145039185</v>
      </c>
      <c r="K11" s="161">
        <v>145039185</v>
      </c>
      <c r="L11" s="161">
        <v>145039185</v>
      </c>
      <c r="M11" s="161">
        <v>145039185</v>
      </c>
      <c r="N11" s="161">
        <v>145039185</v>
      </c>
      <c r="O11" s="161">
        <v>142414185</v>
      </c>
    </row>
    <row r="12" spans="1:18">
      <c r="A12" s="148" t="s">
        <v>80</v>
      </c>
      <c r="B12" s="150">
        <v>1875082148</v>
      </c>
      <c r="C12" s="150">
        <v>1875082148</v>
      </c>
      <c r="D12" s="150">
        <v>159462852</v>
      </c>
      <c r="E12" s="150">
        <v>208426377</v>
      </c>
      <c r="F12" s="150">
        <v>142414185</v>
      </c>
      <c r="G12" s="150">
        <v>142414185</v>
      </c>
      <c r="H12" s="150">
        <v>225465254</v>
      </c>
      <c r="I12" s="150">
        <v>142414185</v>
      </c>
      <c r="J12" s="150">
        <v>142414185</v>
      </c>
      <c r="K12" s="150">
        <v>142414185</v>
      </c>
      <c r="L12" s="150">
        <v>142414185</v>
      </c>
      <c r="M12" s="150">
        <v>142414185</v>
      </c>
      <c r="N12" s="150">
        <v>142414185</v>
      </c>
      <c r="O12" s="150">
        <v>142414185</v>
      </c>
      <c r="R12" s="163">
        <f>J12+K12+L12+M12+N12+O12</f>
        <v>854485110</v>
      </c>
    </row>
    <row r="13" spans="1:18" ht="24">
      <c r="A13" s="148" t="s">
        <v>90</v>
      </c>
      <c r="B13" s="149">
        <v>31500000</v>
      </c>
      <c r="C13" s="149">
        <v>31500000</v>
      </c>
      <c r="D13" s="149">
        <v>5250000</v>
      </c>
      <c r="E13" s="149">
        <v>2625000</v>
      </c>
      <c r="F13" s="149">
        <v>2625000</v>
      </c>
      <c r="G13" s="149">
        <v>2625000</v>
      </c>
      <c r="H13" s="149">
        <v>2625000</v>
      </c>
      <c r="I13" s="149">
        <v>2625000</v>
      </c>
      <c r="J13" s="149">
        <v>2625000</v>
      </c>
      <c r="K13" s="149">
        <v>2625000</v>
      </c>
      <c r="L13" s="149">
        <v>2625000</v>
      </c>
      <c r="M13" s="149">
        <v>2625000</v>
      </c>
      <c r="N13" s="149">
        <v>2625000</v>
      </c>
      <c r="O13" s="149">
        <v>0</v>
      </c>
      <c r="R13">
        <f>R12/B12*100</f>
        <v>45.570542651233218</v>
      </c>
    </row>
    <row r="14" spans="1:18" ht="24">
      <c r="A14" s="148" t="s">
        <v>91</v>
      </c>
      <c r="B14" s="149">
        <v>0</v>
      </c>
      <c r="C14" s="149">
        <v>0</v>
      </c>
      <c r="D14" s="149">
        <v>0</v>
      </c>
      <c r="E14" s="149">
        <v>0</v>
      </c>
      <c r="F14" s="149">
        <v>0</v>
      </c>
      <c r="G14" s="149">
        <v>0</v>
      </c>
      <c r="H14" s="149">
        <v>0</v>
      </c>
      <c r="I14" s="149">
        <v>0</v>
      </c>
      <c r="J14" s="149">
        <v>0</v>
      </c>
      <c r="K14" s="149">
        <v>0</v>
      </c>
      <c r="L14" s="149">
        <v>0</v>
      </c>
      <c r="M14" s="149">
        <v>0</v>
      </c>
      <c r="N14" s="149">
        <v>0</v>
      </c>
      <c r="O14" s="149">
        <v>0</v>
      </c>
      <c r="R14" s="163">
        <f>D12+E12+F12+G12+H12+I12+L12+M12+N12+O12</f>
        <v>1590253778</v>
      </c>
    </row>
    <row r="15" spans="1:18">
      <c r="A15" s="159" t="s">
        <v>81</v>
      </c>
      <c r="B15" s="161">
        <v>88453300</v>
      </c>
      <c r="C15" s="161">
        <v>88453300</v>
      </c>
      <c r="D15" s="161">
        <v>23063175</v>
      </c>
      <c r="E15" s="161">
        <v>250000</v>
      </c>
      <c r="F15" s="161">
        <v>250000</v>
      </c>
      <c r="G15" s="161">
        <v>21233375</v>
      </c>
      <c r="H15" s="161">
        <v>250000</v>
      </c>
      <c r="I15" s="161">
        <v>250000</v>
      </c>
      <c r="J15" s="161">
        <v>23173375</v>
      </c>
      <c r="K15" s="161">
        <v>250000</v>
      </c>
      <c r="L15" s="161">
        <v>250000</v>
      </c>
      <c r="M15" s="161">
        <v>19233375</v>
      </c>
      <c r="N15" s="161">
        <v>250000</v>
      </c>
      <c r="O15" s="161">
        <v>0</v>
      </c>
      <c r="R15">
        <f>R14/B12*100</f>
        <v>84.809819116255596</v>
      </c>
    </row>
    <row r="16" spans="1:18">
      <c r="A16" s="148" t="s">
        <v>82</v>
      </c>
      <c r="B16" s="150">
        <v>88453300</v>
      </c>
      <c r="C16" s="150">
        <v>88453300</v>
      </c>
      <c r="D16" s="150">
        <v>23063175</v>
      </c>
      <c r="E16" s="150">
        <v>250000</v>
      </c>
      <c r="F16" s="150">
        <v>250000</v>
      </c>
      <c r="G16" s="150">
        <v>21233375</v>
      </c>
      <c r="H16" s="150">
        <v>250000</v>
      </c>
      <c r="I16" s="150">
        <v>250000</v>
      </c>
      <c r="J16" s="150">
        <v>23173375</v>
      </c>
      <c r="K16" s="150">
        <v>250000</v>
      </c>
      <c r="L16" s="150">
        <v>250000</v>
      </c>
      <c r="M16" s="150">
        <v>19233375</v>
      </c>
      <c r="N16" s="150">
        <v>250000</v>
      </c>
      <c r="O16" s="151">
        <v>0</v>
      </c>
    </row>
    <row r="17" spans="1:15" ht="24">
      <c r="A17" s="159" t="s">
        <v>92</v>
      </c>
      <c r="B17" s="161">
        <v>13018000</v>
      </c>
      <c r="C17" s="161">
        <v>13018000</v>
      </c>
      <c r="D17" s="161">
        <v>0</v>
      </c>
      <c r="E17" s="161">
        <v>13018000</v>
      </c>
      <c r="F17" s="161">
        <v>0</v>
      </c>
      <c r="G17" s="161">
        <v>0</v>
      </c>
      <c r="H17" s="161">
        <v>0</v>
      </c>
      <c r="I17" s="161">
        <v>0</v>
      </c>
      <c r="J17" s="161">
        <v>0</v>
      </c>
      <c r="K17" s="161">
        <v>0</v>
      </c>
      <c r="L17" s="161">
        <v>0</v>
      </c>
      <c r="M17" s="161">
        <v>0</v>
      </c>
      <c r="N17" s="161">
        <v>0</v>
      </c>
      <c r="O17" s="161">
        <v>0</v>
      </c>
    </row>
    <row r="18" spans="1:15">
      <c r="A18" s="148" t="s">
        <v>50</v>
      </c>
      <c r="B18" s="150">
        <v>13018000</v>
      </c>
      <c r="C18" s="150">
        <v>13018000</v>
      </c>
      <c r="D18" s="151">
        <v>0</v>
      </c>
      <c r="E18" s="150">
        <v>13018000</v>
      </c>
      <c r="F18" s="151">
        <v>0</v>
      </c>
      <c r="G18" s="151">
        <v>0</v>
      </c>
      <c r="H18" s="151">
        <v>0</v>
      </c>
      <c r="I18" s="151">
        <v>0</v>
      </c>
      <c r="J18" s="151">
        <v>0</v>
      </c>
      <c r="K18" s="151">
        <v>0</v>
      </c>
      <c r="L18" s="151">
        <v>0</v>
      </c>
      <c r="M18" s="151">
        <v>0</v>
      </c>
      <c r="N18" s="151">
        <v>0</v>
      </c>
      <c r="O18" s="151">
        <v>0</v>
      </c>
    </row>
    <row r="19" spans="1:15">
      <c r="A19" s="159" t="s">
        <v>83</v>
      </c>
      <c r="B19" s="161">
        <v>70381200</v>
      </c>
      <c r="C19" s="161">
        <v>70381200</v>
      </c>
      <c r="D19" s="161">
        <v>11481200</v>
      </c>
      <c r="E19" s="161">
        <v>5440000</v>
      </c>
      <c r="F19" s="161">
        <v>5440000</v>
      </c>
      <c r="G19" s="161">
        <v>5440000</v>
      </c>
      <c r="H19" s="161">
        <v>5440000</v>
      </c>
      <c r="I19" s="161">
        <v>5440000</v>
      </c>
      <c r="J19" s="161">
        <v>5440000</v>
      </c>
      <c r="K19" s="161">
        <v>5440000</v>
      </c>
      <c r="L19" s="161">
        <v>5440000</v>
      </c>
      <c r="M19" s="161">
        <v>5440000</v>
      </c>
      <c r="N19" s="161">
        <v>9940000</v>
      </c>
      <c r="O19" s="161">
        <v>0</v>
      </c>
    </row>
    <row r="20" spans="1:15">
      <c r="A20" s="148" t="s">
        <v>93</v>
      </c>
      <c r="B20" s="150">
        <v>8400000</v>
      </c>
      <c r="C20" s="150">
        <v>8400000</v>
      </c>
      <c r="D20" s="150">
        <v>1400000</v>
      </c>
      <c r="E20" s="150">
        <v>700000</v>
      </c>
      <c r="F20" s="150">
        <v>700000</v>
      </c>
      <c r="G20" s="150">
        <v>700000</v>
      </c>
      <c r="H20" s="150">
        <v>700000</v>
      </c>
      <c r="I20" s="150">
        <v>700000</v>
      </c>
      <c r="J20" s="150">
        <v>700000</v>
      </c>
      <c r="K20" s="150">
        <v>700000</v>
      </c>
      <c r="L20" s="150">
        <v>700000</v>
      </c>
      <c r="M20" s="150">
        <v>700000</v>
      </c>
      <c r="N20" s="150">
        <v>700000</v>
      </c>
      <c r="O20" s="151">
        <v>0</v>
      </c>
    </row>
    <row r="21" spans="1:15">
      <c r="A21" s="148" t="s">
        <v>84</v>
      </c>
      <c r="B21" s="150">
        <v>61981200</v>
      </c>
      <c r="C21" s="150">
        <v>61981200</v>
      </c>
      <c r="D21" s="150">
        <v>10081200</v>
      </c>
      <c r="E21" s="150">
        <v>4740000</v>
      </c>
      <c r="F21" s="150">
        <v>4740000</v>
      </c>
      <c r="G21" s="150">
        <v>4740000</v>
      </c>
      <c r="H21" s="150">
        <v>4740000</v>
      </c>
      <c r="I21" s="150">
        <v>4740000</v>
      </c>
      <c r="J21" s="150">
        <v>4740000</v>
      </c>
      <c r="K21" s="150">
        <v>4740000</v>
      </c>
      <c r="L21" s="150">
        <v>4740000</v>
      </c>
      <c r="M21" s="150">
        <v>4740000</v>
      </c>
      <c r="N21" s="150">
        <v>9240000</v>
      </c>
      <c r="O21" s="151">
        <v>0</v>
      </c>
    </row>
    <row r="22" spans="1:15" ht="24">
      <c r="A22" s="159" t="s">
        <v>94</v>
      </c>
      <c r="B22" s="161">
        <v>42423000</v>
      </c>
      <c r="C22" s="161">
        <v>42423000</v>
      </c>
      <c r="D22" s="161">
        <v>6500000</v>
      </c>
      <c r="E22" s="161">
        <v>0</v>
      </c>
      <c r="F22" s="161">
        <v>2000000</v>
      </c>
      <c r="G22" s="161">
        <v>2000000</v>
      </c>
      <c r="H22" s="161">
        <v>0</v>
      </c>
      <c r="I22" s="161">
        <v>23959000</v>
      </c>
      <c r="J22" s="161">
        <v>6064000</v>
      </c>
      <c r="K22" s="161">
        <v>0</v>
      </c>
      <c r="L22" s="161">
        <v>1900000</v>
      </c>
      <c r="M22" s="161">
        <v>0</v>
      </c>
      <c r="N22" s="161">
        <v>0</v>
      </c>
      <c r="O22" s="161">
        <v>0</v>
      </c>
    </row>
    <row r="23" spans="1:15" ht="36">
      <c r="A23" s="148" t="s">
        <v>30</v>
      </c>
      <c r="B23" s="149">
        <v>15000000</v>
      </c>
      <c r="C23" s="149">
        <v>15000000</v>
      </c>
      <c r="D23" s="149">
        <v>6500000</v>
      </c>
      <c r="E23" s="149">
        <v>0</v>
      </c>
      <c r="F23" s="149">
        <v>0</v>
      </c>
      <c r="G23" s="149">
        <v>2000000</v>
      </c>
      <c r="H23" s="149">
        <v>0</v>
      </c>
      <c r="I23" s="149">
        <v>0</v>
      </c>
      <c r="J23" s="149">
        <v>4600000</v>
      </c>
      <c r="K23" s="149">
        <v>0</v>
      </c>
      <c r="L23" s="149">
        <v>1900000</v>
      </c>
      <c r="M23" s="149">
        <v>0</v>
      </c>
      <c r="N23" s="149">
        <v>0</v>
      </c>
      <c r="O23" s="149">
        <v>0</v>
      </c>
    </row>
    <row r="24" spans="1:15" ht="36">
      <c r="A24" s="148" t="s">
        <v>95</v>
      </c>
      <c r="B24" s="149">
        <v>23959000</v>
      </c>
      <c r="C24" s="149">
        <v>23959000</v>
      </c>
      <c r="D24" s="149">
        <v>0</v>
      </c>
      <c r="E24" s="149">
        <v>0</v>
      </c>
      <c r="F24" s="149">
        <v>0</v>
      </c>
      <c r="G24" s="149">
        <v>0</v>
      </c>
      <c r="H24" s="149">
        <v>0</v>
      </c>
      <c r="I24" s="149">
        <v>23959000</v>
      </c>
      <c r="J24" s="149">
        <v>0</v>
      </c>
      <c r="K24" s="149">
        <v>0</v>
      </c>
      <c r="L24" s="149">
        <v>0</v>
      </c>
      <c r="M24" s="149">
        <v>0</v>
      </c>
      <c r="N24" s="149">
        <v>0</v>
      </c>
      <c r="O24" s="149">
        <v>0</v>
      </c>
    </row>
    <row r="25" spans="1:15" ht="36">
      <c r="A25" s="148" t="s">
        <v>96</v>
      </c>
      <c r="B25" s="149">
        <v>3464000</v>
      </c>
      <c r="C25" s="149">
        <v>3464000</v>
      </c>
      <c r="D25" s="149">
        <v>0</v>
      </c>
      <c r="E25" s="149">
        <v>0</v>
      </c>
      <c r="F25" s="149">
        <v>2000000</v>
      </c>
      <c r="G25" s="149">
        <v>0</v>
      </c>
      <c r="H25" s="149">
        <v>0</v>
      </c>
      <c r="I25" s="149">
        <v>0</v>
      </c>
      <c r="J25" s="149">
        <v>1464000</v>
      </c>
      <c r="K25" s="149">
        <v>0</v>
      </c>
      <c r="L25" s="149">
        <v>0</v>
      </c>
      <c r="M25" s="149">
        <v>0</v>
      </c>
      <c r="N25" s="149">
        <v>0</v>
      </c>
      <c r="O25" s="149">
        <v>0</v>
      </c>
    </row>
    <row r="26" spans="1:15" ht="24">
      <c r="A26" s="157" t="s">
        <v>97</v>
      </c>
      <c r="B26" s="158">
        <v>46248000</v>
      </c>
      <c r="C26" s="158">
        <v>46248000</v>
      </c>
      <c r="D26" s="158">
        <v>900000</v>
      </c>
      <c r="E26" s="158">
        <v>10488000</v>
      </c>
      <c r="F26" s="158">
        <v>0</v>
      </c>
      <c r="G26" s="158">
        <v>900000</v>
      </c>
      <c r="H26" s="158">
        <v>0</v>
      </c>
      <c r="I26" s="158">
        <v>0</v>
      </c>
      <c r="J26" s="158">
        <v>33060000</v>
      </c>
      <c r="K26" s="158">
        <v>0</v>
      </c>
      <c r="L26" s="158">
        <v>0</v>
      </c>
      <c r="M26" s="158">
        <v>900000</v>
      </c>
      <c r="N26" s="158">
        <v>0</v>
      </c>
      <c r="O26" s="158">
        <v>0</v>
      </c>
    </row>
    <row r="27" spans="1:15" ht="24">
      <c r="A27" s="159" t="s">
        <v>98</v>
      </c>
      <c r="B27" s="161">
        <v>46248000</v>
      </c>
      <c r="C27" s="161">
        <v>46248000</v>
      </c>
      <c r="D27" s="161">
        <v>900000</v>
      </c>
      <c r="E27" s="161">
        <v>10488000</v>
      </c>
      <c r="F27" s="161">
        <v>0</v>
      </c>
      <c r="G27" s="161">
        <v>900000</v>
      </c>
      <c r="H27" s="161">
        <v>0</v>
      </c>
      <c r="I27" s="161">
        <v>0</v>
      </c>
      <c r="J27" s="161">
        <v>33060000</v>
      </c>
      <c r="K27" s="161">
        <v>0</v>
      </c>
      <c r="L27" s="161">
        <v>0</v>
      </c>
      <c r="M27" s="161">
        <v>900000</v>
      </c>
      <c r="N27" s="161">
        <v>0</v>
      </c>
      <c r="O27" s="161">
        <v>0</v>
      </c>
    </row>
    <row r="28" spans="1:15" ht="24">
      <c r="A28" s="148" t="s">
        <v>99</v>
      </c>
      <c r="B28" s="149">
        <v>0</v>
      </c>
      <c r="C28" s="149">
        <v>0</v>
      </c>
      <c r="D28" s="149">
        <v>0</v>
      </c>
      <c r="E28" s="149">
        <v>0</v>
      </c>
      <c r="F28" s="149">
        <v>0</v>
      </c>
      <c r="G28" s="149">
        <v>0</v>
      </c>
      <c r="H28" s="149">
        <v>0</v>
      </c>
      <c r="I28" s="149">
        <v>0</v>
      </c>
      <c r="J28" s="149">
        <v>0</v>
      </c>
      <c r="K28" s="149">
        <v>0</v>
      </c>
      <c r="L28" s="149">
        <v>0</v>
      </c>
      <c r="M28" s="149">
        <v>0</v>
      </c>
      <c r="N28" s="149">
        <v>0</v>
      </c>
      <c r="O28" s="149">
        <v>0</v>
      </c>
    </row>
    <row r="29" spans="1:15" ht="24">
      <c r="A29" s="148" t="s">
        <v>100</v>
      </c>
      <c r="B29" s="149">
        <v>3600000</v>
      </c>
      <c r="C29" s="149">
        <v>3600000</v>
      </c>
      <c r="D29" s="149">
        <v>900000</v>
      </c>
      <c r="E29" s="149">
        <v>0</v>
      </c>
      <c r="F29" s="149">
        <v>0</v>
      </c>
      <c r="G29" s="149">
        <v>900000</v>
      </c>
      <c r="H29" s="149">
        <v>0</v>
      </c>
      <c r="I29" s="149">
        <v>0</v>
      </c>
      <c r="J29" s="149">
        <v>900000</v>
      </c>
      <c r="K29" s="149">
        <v>0</v>
      </c>
      <c r="L29" s="149">
        <v>0</v>
      </c>
      <c r="M29" s="149">
        <v>900000</v>
      </c>
      <c r="N29" s="149">
        <v>0</v>
      </c>
      <c r="O29" s="149">
        <v>0</v>
      </c>
    </row>
    <row r="30" spans="1:15" ht="24">
      <c r="A30" s="148" t="s">
        <v>101</v>
      </c>
      <c r="B30" s="149">
        <v>42648000</v>
      </c>
      <c r="C30" s="149">
        <v>42648000</v>
      </c>
      <c r="D30" s="149">
        <v>0</v>
      </c>
      <c r="E30" s="149">
        <v>10488000</v>
      </c>
      <c r="F30" s="149">
        <v>0</v>
      </c>
      <c r="G30" s="149">
        <v>0</v>
      </c>
      <c r="H30" s="149">
        <v>0</v>
      </c>
      <c r="I30" s="149">
        <v>0</v>
      </c>
      <c r="J30" s="149">
        <v>32160000</v>
      </c>
      <c r="K30" s="149">
        <v>0</v>
      </c>
      <c r="L30" s="149">
        <v>0</v>
      </c>
      <c r="M30" s="149">
        <v>0</v>
      </c>
      <c r="N30" s="149">
        <v>0</v>
      </c>
      <c r="O30" s="149">
        <v>0</v>
      </c>
    </row>
    <row r="31" spans="1:15" ht="24">
      <c r="A31" s="157" t="s">
        <v>102</v>
      </c>
      <c r="B31" s="158">
        <v>13500000</v>
      </c>
      <c r="C31" s="158">
        <v>13500000</v>
      </c>
      <c r="D31" s="158">
        <v>4162500</v>
      </c>
      <c r="E31" s="158">
        <v>0</v>
      </c>
      <c r="F31" s="158">
        <v>0</v>
      </c>
      <c r="G31" s="158">
        <v>2700000</v>
      </c>
      <c r="H31" s="158">
        <v>0</v>
      </c>
      <c r="I31" s="158">
        <v>0</v>
      </c>
      <c r="J31" s="158">
        <v>3937500</v>
      </c>
      <c r="K31" s="158">
        <v>0</v>
      </c>
      <c r="L31" s="158">
        <v>0</v>
      </c>
      <c r="M31" s="158">
        <v>2700000</v>
      </c>
      <c r="N31" s="158">
        <v>0</v>
      </c>
      <c r="O31" s="158">
        <v>0</v>
      </c>
    </row>
    <row r="32" spans="1:15" ht="24">
      <c r="A32" s="159" t="s">
        <v>103</v>
      </c>
      <c r="B32" s="161">
        <v>13500000</v>
      </c>
      <c r="C32" s="161">
        <v>13500000</v>
      </c>
      <c r="D32" s="161">
        <v>4162500</v>
      </c>
      <c r="E32" s="161">
        <v>0</v>
      </c>
      <c r="F32" s="161">
        <v>0</v>
      </c>
      <c r="G32" s="161">
        <v>2700000</v>
      </c>
      <c r="H32" s="161">
        <v>0</v>
      </c>
      <c r="I32" s="161">
        <v>0</v>
      </c>
      <c r="J32" s="161">
        <v>3937500</v>
      </c>
      <c r="K32" s="161">
        <v>0</v>
      </c>
      <c r="L32" s="161">
        <v>0</v>
      </c>
      <c r="M32" s="161">
        <v>2700000</v>
      </c>
      <c r="N32" s="161">
        <v>0</v>
      </c>
      <c r="O32" s="161">
        <v>0</v>
      </c>
    </row>
    <row r="33" spans="1:15" ht="24">
      <c r="A33" s="148" t="s">
        <v>104</v>
      </c>
      <c r="B33" s="149">
        <v>13500000</v>
      </c>
      <c r="C33" s="149">
        <v>13500000</v>
      </c>
      <c r="D33" s="149">
        <v>4162500</v>
      </c>
      <c r="E33" s="149">
        <v>0</v>
      </c>
      <c r="F33" s="149">
        <v>0</v>
      </c>
      <c r="G33" s="149">
        <v>2700000</v>
      </c>
      <c r="H33" s="149">
        <v>0</v>
      </c>
      <c r="I33" s="149">
        <v>0</v>
      </c>
      <c r="J33" s="149">
        <v>3937500</v>
      </c>
      <c r="K33" s="149">
        <v>0</v>
      </c>
      <c r="L33" s="149">
        <v>0</v>
      </c>
      <c r="M33" s="149">
        <v>2700000</v>
      </c>
      <c r="N33" s="149">
        <v>0</v>
      </c>
      <c r="O33" s="149">
        <v>0</v>
      </c>
    </row>
    <row r="34" spans="1:15" ht="24">
      <c r="A34" s="157" t="s">
        <v>105</v>
      </c>
      <c r="B34" s="158">
        <v>25000000</v>
      </c>
      <c r="C34" s="158">
        <v>25000000</v>
      </c>
      <c r="D34" s="158">
        <v>0</v>
      </c>
      <c r="E34" s="158">
        <v>25000000</v>
      </c>
      <c r="F34" s="158">
        <v>0</v>
      </c>
      <c r="G34" s="158">
        <v>0</v>
      </c>
      <c r="H34" s="158">
        <v>0</v>
      </c>
      <c r="I34" s="158">
        <v>0</v>
      </c>
      <c r="J34" s="158">
        <v>0</v>
      </c>
      <c r="K34" s="158">
        <v>0</v>
      </c>
      <c r="L34" s="158">
        <v>0</v>
      </c>
      <c r="M34" s="158">
        <v>0</v>
      </c>
      <c r="N34" s="158">
        <v>0</v>
      </c>
      <c r="O34" s="158">
        <v>0</v>
      </c>
    </row>
    <row r="35" spans="1:15" ht="24">
      <c r="A35" s="159" t="s">
        <v>106</v>
      </c>
      <c r="B35" s="161">
        <v>25000000</v>
      </c>
      <c r="C35" s="161">
        <v>25000000</v>
      </c>
      <c r="D35" s="161">
        <v>0</v>
      </c>
      <c r="E35" s="161">
        <v>25000000</v>
      </c>
      <c r="F35" s="161">
        <v>0</v>
      </c>
      <c r="G35" s="161">
        <v>0</v>
      </c>
      <c r="H35" s="161">
        <v>0</v>
      </c>
      <c r="I35" s="161">
        <v>0</v>
      </c>
      <c r="J35" s="161">
        <v>0</v>
      </c>
      <c r="K35" s="161">
        <v>0</v>
      </c>
      <c r="L35" s="161">
        <v>0</v>
      </c>
      <c r="M35" s="161">
        <v>0</v>
      </c>
      <c r="N35" s="161">
        <v>0</v>
      </c>
      <c r="O35" s="161">
        <v>0</v>
      </c>
    </row>
    <row r="36" spans="1:15">
      <c r="A36" s="148" t="s">
        <v>54</v>
      </c>
      <c r="B36" s="150">
        <v>25000000</v>
      </c>
      <c r="C36" s="150">
        <v>25000000</v>
      </c>
      <c r="D36" s="151">
        <v>0</v>
      </c>
      <c r="E36" s="150">
        <v>25000000</v>
      </c>
      <c r="F36" s="151">
        <v>0</v>
      </c>
      <c r="G36" s="151">
        <v>0</v>
      </c>
      <c r="H36" s="151">
        <v>0</v>
      </c>
      <c r="I36" s="151">
        <v>0</v>
      </c>
      <c r="J36" s="151">
        <v>0</v>
      </c>
      <c r="K36" s="151">
        <v>0</v>
      </c>
      <c r="L36" s="151">
        <v>0</v>
      </c>
      <c r="M36" s="151">
        <v>0</v>
      </c>
      <c r="N36" s="151">
        <v>0</v>
      </c>
      <c r="O36" s="151">
        <v>0</v>
      </c>
    </row>
    <row r="37" spans="1:15">
      <c r="A37" s="152" t="s">
        <v>107</v>
      </c>
      <c r="B37" s="153">
        <v>2209324048</v>
      </c>
      <c r="C37" s="153">
        <v>2209324048</v>
      </c>
      <c r="D37" s="153">
        <v>210819727</v>
      </c>
      <c r="E37" s="153">
        <v>268965777</v>
      </c>
      <c r="F37" s="153">
        <v>152729185</v>
      </c>
      <c r="G37" s="153">
        <v>177312560</v>
      </c>
      <c r="H37" s="153">
        <v>233780254</v>
      </c>
      <c r="I37" s="153">
        <v>174688185</v>
      </c>
      <c r="J37" s="153">
        <v>216714060</v>
      </c>
      <c r="K37" s="153">
        <v>150729185</v>
      </c>
      <c r="L37" s="153">
        <v>152629185</v>
      </c>
      <c r="M37" s="153">
        <v>173312560</v>
      </c>
      <c r="N37" s="153">
        <v>155229185</v>
      </c>
      <c r="O37" s="153">
        <v>142414185</v>
      </c>
    </row>
  </sheetData>
  <mergeCells count="10">
    <mergeCell ref="A5:O5"/>
    <mergeCell ref="A1:A3"/>
    <mergeCell ref="B1:B3"/>
    <mergeCell ref="C1:C3"/>
    <mergeCell ref="D1:I1"/>
    <mergeCell ref="J1:O1"/>
    <mergeCell ref="D2:F2"/>
    <mergeCell ref="G2:I2"/>
    <mergeCell ref="J2:L2"/>
    <mergeCell ref="M2:O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53E3C-FD13-4C97-8E3C-10F3580CC059}">
  <dimension ref="A1:X62"/>
  <sheetViews>
    <sheetView zoomScale="80" zoomScaleNormal="80" workbookViewId="0">
      <selection activeCell="F24" sqref="F24"/>
    </sheetView>
  </sheetViews>
  <sheetFormatPr defaultRowHeight="15"/>
  <cols>
    <col min="1" max="1" width="6.85546875" customWidth="1"/>
    <col min="2" max="2" width="55.140625" customWidth="1"/>
    <col min="3" max="3" width="24.7109375" customWidth="1"/>
    <col min="4" max="4" width="29.7109375" style="1" customWidth="1"/>
    <col min="5" max="5" width="10.85546875" customWidth="1"/>
    <col min="6" max="6" width="20" style="6" customWidth="1"/>
    <col min="7" max="7" width="12.42578125" customWidth="1"/>
    <col min="8" max="8" width="25.140625" customWidth="1"/>
    <col min="9" max="9" width="12.28515625" customWidth="1"/>
    <col min="10" max="10" width="22.7109375" customWidth="1"/>
    <col min="11" max="11" width="11" customWidth="1"/>
    <col min="12" max="12" width="10" customWidth="1"/>
    <col min="13" max="13" width="13.42578125" customWidth="1"/>
    <col min="14" max="14" width="15.5703125" customWidth="1"/>
    <col min="16" max="16" width="33.28515625" customWidth="1"/>
    <col min="17" max="17" width="32.140625" customWidth="1"/>
    <col min="19" max="19" width="14.7109375" style="1" customWidth="1"/>
  </cols>
  <sheetData>
    <row r="1" spans="1:24" ht="18">
      <c r="A1" s="190" t="s">
        <v>56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</row>
    <row r="2" spans="1:24" ht="18">
      <c r="A2" s="190" t="s">
        <v>123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2"/>
    </row>
    <row r="3" spans="1:24" ht="18">
      <c r="A3" s="190" t="s">
        <v>0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3"/>
      <c r="Q3" s="3"/>
      <c r="R3" s="3"/>
      <c r="S3" s="4"/>
      <c r="T3" s="3"/>
      <c r="U3" s="3"/>
      <c r="V3" s="3"/>
      <c r="W3" s="3"/>
      <c r="X3" s="3"/>
    </row>
    <row r="4" spans="1:24">
      <c r="A4" s="3"/>
      <c r="B4" s="5"/>
      <c r="O4" s="2"/>
      <c r="P4" s="2"/>
    </row>
    <row r="5" spans="1:24">
      <c r="A5" s="7"/>
      <c r="B5" s="7"/>
      <c r="C5" s="7"/>
      <c r="D5" s="8"/>
      <c r="E5" s="9"/>
      <c r="F5" s="10"/>
      <c r="G5" s="9"/>
      <c r="H5" s="9"/>
      <c r="I5" s="9"/>
      <c r="N5" s="11"/>
    </row>
    <row r="6" spans="1:24" ht="60.75" customHeight="1">
      <c r="A6" s="12" t="s">
        <v>1</v>
      </c>
      <c r="B6" s="13" t="s">
        <v>2</v>
      </c>
      <c r="C6" s="12" t="s">
        <v>3</v>
      </c>
      <c r="D6" s="188" t="s">
        <v>4</v>
      </c>
      <c r="E6" s="191"/>
      <c r="F6" s="191"/>
      <c r="G6" s="191"/>
      <c r="H6" s="191"/>
      <c r="I6" s="191"/>
      <c r="J6" s="191"/>
      <c r="K6" s="189"/>
      <c r="L6" s="188" t="s">
        <v>5</v>
      </c>
      <c r="M6" s="189"/>
      <c r="N6" s="15" t="s">
        <v>6</v>
      </c>
      <c r="O6" s="16"/>
    </row>
    <row r="7" spans="1:24" ht="45" customHeight="1">
      <c r="A7" s="15"/>
      <c r="B7" s="14"/>
      <c r="C7" s="15"/>
      <c r="D7" s="188" t="s">
        <v>7</v>
      </c>
      <c r="E7" s="189"/>
      <c r="F7" s="192" t="s">
        <v>8</v>
      </c>
      <c r="G7" s="193"/>
      <c r="H7" s="188" t="s">
        <v>9</v>
      </c>
      <c r="I7" s="189"/>
      <c r="J7" s="188" t="s">
        <v>10</v>
      </c>
      <c r="K7" s="189"/>
      <c r="L7" s="17" t="s">
        <v>11</v>
      </c>
      <c r="M7" s="17" t="s">
        <v>12</v>
      </c>
      <c r="N7" s="15"/>
      <c r="O7" s="18"/>
    </row>
    <row r="8" spans="1:24">
      <c r="A8" s="17"/>
      <c r="B8" s="19"/>
      <c r="C8" s="17" t="s">
        <v>13</v>
      </c>
      <c r="D8" s="20" t="s">
        <v>14</v>
      </c>
      <c r="E8" s="15" t="s">
        <v>15</v>
      </c>
      <c r="F8" s="21" t="s">
        <v>14</v>
      </c>
      <c r="G8" s="15" t="s">
        <v>15</v>
      </c>
      <c r="H8" s="15" t="s">
        <v>14</v>
      </c>
      <c r="I8" s="15" t="s">
        <v>15</v>
      </c>
      <c r="J8" s="15" t="s">
        <v>14</v>
      </c>
      <c r="K8" s="15" t="s">
        <v>15</v>
      </c>
      <c r="L8" s="15" t="s">
        <v>15</v>
      </c>
      <c r="M8" s="15" t="s">
        <v>15</v>
      </c>
      <c r="N8" s="17"/>
      <c r="O8" s="22"/>
    </row>
    <row r="9" spans="1:24" ht="15.75" thickBot="1">
      <c r="A9" s="23">
        <v>1</v>
      </c>
      <c r="B9" s="13">
        <v>2</v>
      </c>
      <c r="C9" s="12">
        <v>3</v>
      </c>
      <c r="D9" s="24">
        <v>4</v>
      </c>
      <c r="E9" s="12">
        <v>5</v>
      </c>
      <c r="F9" s="24">
        <v>6</v>
      </c>
      <c r="G9" s="12">
        <v>7</v>
      </c>
      <c r="H9" s="12">
        <v>8</v>
      </c>
      <c r="I9" s="12">
        <v>9</v>
      </c>
      <c r="J9" s="12">
        <v>10</v>
      </c>
      <c r="K9" s="12">
        <v>11</v>
      </c>
      <c r="L9" s="12">
        <v>12</v>
      </c>
      <c r="M9" s="12">
        <v>13</v>
      </c>
      <c r="N9" s="12">
        <v>14</v>
      </c>
      <c r="O9" s="25"/>
      <c r="P9" s="26"/>
    </row>
    <row r="10" spans="1:24" ht="15.75" thickBot="1">
      <c r="A10" s="27"/>
      <c r="B10" s="28" t="s">
        <v>16</v>
      </c>
      <c r="C10" s="29"/>
      <c r="D10" s="30"/>
      <c r="E10" s="29"/>
      <c r="F10" s="31"/>
      <c r="G10" s="29"/>
      <c r="H10" s="29"/>
      <c r="I10" s="29"/>
      <c r="J10" s="29"/>
      <c r="K10" s="29"/>
      <c r="L10" s="29"/>
      <c r="M10" s="29"/>
      <c r="N10" s="29"/>
      <c r="O10" s="32"/>
      <c r="P10" s="26"/>
    </row>
    <row r="11" spans="1:24" s="44" customFormat="1" ht="15.75">
      <c r="A11" s="33"/>
      <c r="B11" s="34" t="s">
        <v>0</v>
      </c>
      <c r="C11" s="35">
        <f>C12+C30+C35+C38</f>
        <v>2209324048</v>
      </c>
      <c r="D11" s="35">
        <f>D12+D30+D35+D38</f>
        <v>1202908693</v>
      </c>
      <c r="E11" s="36">
        <f>D11/C11*100</f>
        <v>54.44691076842885</v>
      </c>
      <c r="F11" s="37">
        <f>F12+F30+F35+F38</f>
        <v>163515519</v>
      </c>
      <c r="G11" s="36">
        <f>F11/C11*100</f>
        <v>7.4011559847014352</v>
      </c>
      <c r="H11" s="35">
        <f>SUM(H12+H30+H35+H38)</f>
        <v>1516989731</v>
      </c>
      <c r="I11" s="36">
        <f>H11/C11*100</f>
        <v>68.663070606290717</v>
      </c>
      <c r="J11" s="38">
        <f>SUM(J12+J30+J35+J38)</f>
        <v>1366424212</v>
      </c>
      <c r="K11" s="39">
        <f>SUM(J11/C11)*100</f>
        <v>61.848066753130283</v>
      </c>
      <c r="L11" s="40">
        <f>P11/(C11)</f>
        <v>67.764958805173862</v>
      </c>
      <c r="M11" s="40">
        <f>Q11/(C11)</f>
        <v>61.152215910701024</v>
      </c>
      <c r="N11" s="41"/>
      <c r="O11" s="42"/>
      <c r="P11" s="43">
        <f>SUM(P14:P40)</f>
        <v>149714753099.99997</v>
      </c>
      <c r="Q11" s="43">
        <f>SUM(Q14:Q40)</f>
        <v>135105061200</v>
      </c>
      <c r="S11" s="1"/>
    </row>
    <row r="12" spans="1:24" s="52" customFormat="1" ht="28.5">
      <c r="A12" s="45" t="s">
        <v>17</v>
      </c>
      <c r="B12" s="139" t="s">
        <v>55</v>
      </c>
      <c r="C12" s="46">
        <f>C13+C16+C19+C21+C23+C26</f>
        <v>2124576048</v>
      </c>
      <c r="D12" s="46">
        <f>D13+D16+D19+D21+D23+D26</f>
        <v>1181772593</v>
      </c>
      <c r="E12" s="47">
        <f>D12/C12*100</f>
        <v>55.623925258522924</v>
      </c>
      <c r="F12" s="46">
        <f>F13+F16+F19+F21+F23+F26</f>
        <v>162615519</v>
      </c>
      <c r="G12" s="47">
        <f t="shared" ref="G12:G40" si="0">F12/C12*100</f>
        <v>7.6540220413894078</v>
      </c>
      <c r="H12" s="48">
        <f>SUM(H13+H16+H19+H23+H26)</f>
        <v>1494053631</v>
      </c>
      <c r="I12" s="47">
        <f t="shared" ref="I12:I40" si="1">H12/C12*100</f>
        <v>70.322435970529213</v>
      </c>
      <c r="J12" s="48">
        <f>SUM(J13+J16+J19+J21+J23+J26)</f>
        <v>1344388112</v>
      </c>
      <c r="K12" s="48"/>
      <c r="L12" s="48"/>
      <c r="M12" s="48"/>
      <c r="N12" s="49"/>
      <c r="O12" s="50"/>
      <c r="P12" s="51"/>
      <c r="Q12" s="51"/>
      <c r="S12" s="1"/>
    </row>
    <row r="13" spans="1:24" s="61" customFormat="1" ht="15" customHeight="1">
      <c r="A13" s="53"/>
      <c r="B13" s="54" t="s">
        <v>18</v>
      </c>
      <c r="C13" s="55">
        <f>C14+C15</f>
        <v>3718400</v>
      </c>
      <c r="D13" s="55">
        <f>D14+D15</f>
        <v>0</v>
      </c>
      <c r="E13" s="47">
        <f t="shared" ref="E13:E40" si="2">D13/C13*100</f>
        <v>0</v>
      </c>
      <c r="F13" s="56">
        <f>F14+F15</f>
        <v>0</v>
      </c>
      <c r="G13" s="47">
        <f t="shared" si="0"/>
        <v>0</v>
      </c>
      <c r="H13" s="57">
        <f>SUM(H14+H15)</f>
        <v>0</v>
      </c>
      <c r="I13" s="47">
        <f t="shared" si="1"/>
        <v>0</v>
      </c>
      <c r="J13" s="57">
        <f>SUM(J14+J15)</f>
        <v>0</v>
      </c>
      <c r="K13" s="57"/>
      <c r="L13" s="57"/>
      <c r="M13" s="57"/>
      <c r="N13" s="58"/>
      <c r="O13" s="59"/>
      <c r="P13" s="60"/>
      <c r="Q13" s="60"/>
      <c r="S13" s="1"/>
    </row>
    <row r="14" spans="1:24" s="72" customFormat="1" ht="15" customHeight="1">
      <c r="A14" s="62"/>
      <c r="B14" s="63" t="s">
        <v>19</v>
      </c>
      <c r="C14" s="64">
        <v>2031800</v>
      </c>
      <c r="D14" s="65">
        <f>JULI!J14</f>
        <v>0</v>
      </c>
      <c r="E14" s="47">
        <f t="shared" si="2"/>
        <v>0</v>
      </c>
      <c r="F14" s="66"/>
      <c r="G14" s="47">
        <f t="shared" si="0"/>
        <v>0</v>
      </c>
      <c r="H14" s="47">
        <f>F14+J14</f>
        <v>0</v>
      </c>
      <c r="I14" s="47">
        <f t="shared" si="1"/>
        <v>0</v>
      </c>
      <c r="J14" s="67">
        <f>D14+F14</f>
        <v>0</v>
      </c>
      <c r="K14" s="47">
        <f>SUM(J14/C14)*100</f>
        <v>0</v>
      </c>
      <c r="L14" s="68">
        <f>I14</f>
        <v>0</v>
      </c>
      <c r="M14" s="68">
        <f>K14</f>
        <v>0</v>
      </c>
      <c r="N14" s="69"/>
      <c r="O14" s="70"/>
      <c r="P14" s="71">
        <f>+L14*(C14)</f>
        <v>0</v>
      </c>
      <c r="Q14" s="71">
        <f>+M14*(C14)</f>
        <v>0</v>
      </c>
      <c r="S14" s="73"/>
    </row>
    <row r="15" spans="1:24" s="72" customFormat="1" ht="27.75" customHeight="1">
      <c r="A15" s="62"/>
      <c r="B15" s="74" t="s">
        <v>20</v>
      </c>
      <c r="C15" s="64">
        <v>1686600</v>
      </c>
      <c r="D15" s="65">
        <f>JULI!J15</f>
        <v>0</v>
      </c>
      <c r="E15" s="47">
        <f>D15/C15*100</f>
        <v>0</v>
      </c>
      <c r="F15" s="1"/>
      <c r="G15" s="47">
        <f t="shared" si="0"/>
        <v>0</v>
      </c>
      <c r="H15" s="47">
        <f>F15+J15</f>
        <v>0</v>
      </c>
      <c r="I15" s="47">
        <f t="shared" si="1"/>
        <v>0</v>
      </c>
      <c r="J15" s="75">
        <f>D15+F15</f>
        <v>0</v>
      </c>
      <c r="K15" s="47">
        <f t="shared" ref="K15:K40" si="3">SUM(J15/C15)*100</f>
        <v>0</v>
      </c>
      <c r="L15" s="68"/>
      <c r="M15" s="68">
        <f>K15</f>
        <v>0</v>
      </c>
      <c r="N15" s="69"/>
      <c r="O15" s="70"/>
      <c r="P15" s="71">
        <f>+L15*(C15)</f>
        <v>0</v>
      </c>
      <c r="Q15" s="71">
        <f>+M15*(C15)</f>
        <v>0</v>
      </c>
      <c r="S15" s="76"/>
    </row>
    <row r="16" spans="1:24" s="84" customFormat="1" ht="15" customHeight="1">
      <c r="A16" s="77"/>
      <c r="B16" s="78" t="s">
        <v>21</v>
      </c>
      <c r="C16" s="55">
        <f>C17+C18</f>
        <v>1906582148</v>
      </c>
      <c r="D16" s="55">
        <f>D17+D18</f>
        <v>1114114886</v>
      </c>
      <c r="E16" s="47">
        <f>D16/C16*100</f>
        <v>58.435189229517533</v>
      </c>
      <c r="F16" s="79">
        <f>F17+F18</f>
        <v>117228509</v>
      </c>
      <c r="G16" s="47">
        <f t="shared" si="0"/>
        <v>6.1486209300224708</v>
      </c>
      <c r="H16" s="80">
        <f>SUM(H17+H18)</f>
        <v>1348571904</v>
      </c>
      <c r="I16" s="47">
        <f t="shared" si="1"/>
        <v>70.732431089562482</v>
      </c>
      <c r="J16" s="80">
        <f>SUM(J17+J18)</f>
        <v>1231343395</v>
      </c>
      <c r="K16" s="47">
        <f t="shared" si="3"/>
        <v>64.583810159540008</v>
      </c>
      <c r="L16" s="80"/>
      <c r="M16" s="80"/>
      <c r="N16" s="81"/>
      <c r="O16" s="82"/>
      <c r="P16" s="83"/>
      <c r="Q16" s="83"/>
      <c r="S16" s="85"/>
    </row>
    <row r="17" spans="1:19" s="72" customFormat="1">
      <c r="A17" s="62"/>
      <c r="B17" s="74" t="s">
        <v>22</v>
      </c>
      <c r="C17" s="64">
        <v>1875082148</v>
      </c>
      <c r="D17" s="65">
        <f>JULI!J17</f>
        <v>1108449886</v>
      </c>
      <c r="E17" s="47">
        <f t="shared" si="2"/>
        <v>59.114737302698693</v>
      </c>
      <c r="F17" s="142">
        <v>112563509</v>
      </c>
      <c r="G17" s="47">
        <f>F17/C17*100</f>
        <v>6.003124136191178</v>
      </c>
      <c r="H17" s="47">
        <f>F17+J17</f>
        <v>1333576904</v>
      </c>
      <c r="I17" s="47">
        <f>H17/C17*100</f>
        <v>71.12098557508105</v>
      </c>
      <c r="J17" s="75">
        <f>D17+F17</f>
        <v>1221013395</v>
      </c>
      <c r="K17" s="47">
        <f>SUM(J17/C17)*100</f>
        <v>65.117861438889875</v>
      </c>
      <c r="L17" s="68">
        <f>I17</f>
        <v>71.12098557508105</v>
      </c>
      <c r="M17" s="68">
        <f t="shared" ref="M17:M34" si="4">K17</f>
        <v>65.117861438889875</v>
      </c>
      <c r="N17" s="69"/>
      <c r="O17" s="70"/>
      <c r="P17" s="71">
        <f>+L17*(C17)</f>
        <v>133357690399.99998</v>
      </c>
      <c r="Q17" s="71">
        <f>+M17*(C17)</f>
        <v>122101339500</v>
      </c>
      <c r="S17" s="76"/>
    </row>
    <row r="18" spans="1:19" s="72" customFormat="1" ht="28.5">
      <c r="A18" s="62"/>
      <c r="B18" s="74" t="s">
        <v>23</v>
      </c>
      <c r="C18" s="64">
        <v>31500000</v>
      </c>
      <c r="D18" s="65">
        <f>JULI!J18</f>
        <v>5665000</v>
      </c>
      <c r="E18" s="47">
        <f t="shared" si="2"/>
        <v>17.984126984126984</v>
      </c>
      <c r="F18" s="142">
        <v>4665000</v>
      </c>
      <c r="G18" s="47">
        <f t="shared" si="0"/>
        <v>14.809523809523808</v>
      </c>
      <c r="H18" s="47">
        <f>F18+J18</f>
        <v>14995000</v>
      </c>
      <c r="I18" s="47">
        <f t="shared" si="1"/>
        <v>47.603174603174601</v>
      </c>
      <c r="J18" s="75">
        <f>D18+F18</f>
        <v>10330000</v>
      </c>
      <c r="K18" s="47">
        <f>SUM(J18/C18)*100</f>
        <v>32.793650793650791</v>
      </c>
      <c r="L18" s="68"/>
      <c r="M18" s="68">
        <f t="shared" si="4"/>
        <v>32.793650793650791</v>
      </c>
      <c r="N18" s="69"/>
      <c r="O18" s="70"/>
      <c r="P18" s="71">
        <f>+L18*(C18)</f>
        <v>0</v>
      </c>
      <c r="Q18" s="71">
        <f>+M18*(C18)</f>
        <v>1032999999.9999999</v>
      </c>
      <c r="S18" s="76"/>
    </row>
    <row r="19" spans="1:19" s="84" customFormat="1">
      <c r="A19" s="77"/>
      <c r="B19" s="78" t="s">
        <v>24</v>
      </c>
      <c r="C19" s="143">
        <f>C20</f>
        <v>88453300</v>
      </c>
      <c r="D19" s="80">
        <f>D20</f>
        <v>22329300</v>
      </c>
      <c r="E19" s="47">
        <f t="shared" si="2"/>
        <v>25.244168391682393</v>
      </c>
      <c r="F19" s="79">
        <f>F20</f>
        <v>26539700</v>
      </c>
      <c r="G19" s="47">
        <f t="shared" si="0"/>
        <v>30.004194303660803</v>
      </c>
      <c r="H19" s="80">
        <f>SUM(H20)</f>
        <v>75408700</v>
      </c>
      <c r="I19" s="47">
        <f t="shared" si="1"/>
        <v>85.252556999003986</v>
      </c>
      <c r="J19" s="80">
        <f>SUM(J20)</f>
        <v>48869000</v>
      </c>
      <c r="K19" s="47">
        <f t="shared" si="3"/>
        <v>55.248362695343189</v>
      </c>
      <c r="L19" s="80"/>
      <c r="M19" s="80"/>
      <c r="N19" s="81"/>
      <c r="O19" s="82"/>
      <c r="P19" s="83"/>
      <c r="Q19" s="83"/>
      <c r="S19" s="85"/>
    </row>
    <row r="20" spans="1:19" s="72" customFormat="1">
      <c r="A20" s="62"/>
      <c r="B20" s="74" t="s">
        <v>25</v>
      </c>
      <c r="C20" s="64">
        <v>88453300</v>
      </c>
      <c r="D20" s="65">
        <f>JULI!J20</f>
        <v>22329300</v>
      </c>
      <c r="E20" s="47">
        <f t="shared" si="2"/>
        <v>25.244168391682393</v>
      </c>
      <c r="F20" s="1">
        <v>26539700</v>
      </c>
      <c r="G20" s="47">
        <f t="shared" si="0"/>
        <v>30.004194303660803</v>
      </c>
      <c r="H20" s="47">
        <f>F20+J20</f>
        <v>75408700</v>
      </c>
      <c r="I20" s="47">
        <f t="shared" si="1"/>
        <v>85.252556999003986</v>
      </c>
      <c r="J20" s="75">
        <f>D20+F20</f>
        <v>48869000</v>
      </c>
      <c r="K20" s="47">
        <f t="shared" si="3"/>
        <v>55.248362695343189</v>
      </c>
      <c r="L20" s="68">
        <f>I20</f>
        <v>85.252556999003986</v>
      </c>
      <c r="M20" s="68">
        <f t="shared" si="4"/>
        <v>55.248362695343189</v>
      </c>
      <c r="N20" s="69"/>
      <c r="O20" s="70"/>
      <c r="P20" s="71">
        <f>+L20*(C20)</f>
        <v>7540869999.999999</v>
      </c>
      <c r="Q20" s="71">
        <f>+M20*(C20)</f>
        <v>4886900000</v>
      </c>
      <c r="S20" s="76"/>
    </row>
    <row r="21" spans="1:19" s="84" customFormat="1" ht="28.5">
      <c r="A21" s="96"/>
      <c r="B21" s="78" t="s">
        <v>49</v>
      </c>
      <c r="C21" s="143">
        <f>C22</f>
        <v>13018000</v>
      </c>
      <c r="D21" s="80">
        <f>D22</f>
        <v>12950000</v>
      </c>
      <c r="E21" s="47">
        <f t="shared" si="2"/>
        <v>99.477646335842678</v>
      </c>
      <c r="F21" s="133">
        <f>F22</f>
        <v>0</v>
      </c>
      <c r="G21" s="47">
        <f t="shared" si="0"/>
        <v>0</v>
      </c>
      <c r="H21" s="80">
        <f>H22</f>
        <v>12950000</v>
      </c>
      <c r="I21" s="47">
        <f t="shared" si="1"/>
        <v>99.477646335842678</v>
      </c>
      <c r="J21" s="164">
        <f>J22</f>
        <v>12950000</v>
      </c>
      <c r="K21" s="47">
        <f t="shared" si="3"/>
        <v>99.477646335842678</v>
      </c>
      <c r="L21" s="80"/>
      <c r="M21" s="80"/>
      <c r="N21" s="81"/>
      <c r="O21" s="82"/>
      <c r="P21" s="83"/>
      <c r="Q21" s="83"/>
      <c r="S21" s="85"/>
    </row>
    <row r="22" spans="1:19" s="72" customFormat="1">
      <c r="A22" s="62"/>
      <c r="B22" s="74" t="s">
        <v>50</v>
      </c>
      <c r="C22" s="64">
        <v>13018000</v>
      </c>
      <c r="D22" s="65">
        <f>JULI!J22</f>
        <v>12950000</v>
      </c>
      <c r="E22" s="47"/>
      <c r="F22" s="1">
        <v>0</v>
      </c>
      <c r="G22" s="47"/>
      <c r="H22" s="47">
        <f>F22+J22</f>
        <v>12950000</v>
      </c>
      <c r="I22" s="47"/>
      <c r="J22" s="75">
        <f>D22+F22</f>
        <v>12950000</v>
      </c>
      <c r="K22" s="47"/>
      <c r="L22" s="68"/>
      <c r="M22" s="68"/>
      <c r="N22" s="69"/>
      <c r="O22" s="70"/>
      <c r="P22" s="71"/>
      <c r="Q22" s="71"/>
      <c r="S22" s="76"/>
    </row>
    <row r="23" spans="1:19" s="84" customFormat="1" ht="28.5">
      <c r="A23" s="77"/>
      <c r="B23" s="78" t="s">
        <v>26</v>
      </c>
      <c r="C23" s="55">
        <f>C24+C25</f>
        <v>70381200</v>
      </c>
      <c r="D23" s="55">
        <f>D24+D25</f>
        <v>29431407</v>
      </c>
      <c r="E23" s="47">
        <f t="shared" si="2"/>
        <v>41.817142930214317</v>
      </c>
      <c r="F23" s="79">
        <f>F24+F25</f>
        <v>11590481</v>
      </c>
      <c r="G23" s="47">
        <f t="shared" si="0"/>
        <v>16.46814916483379</v>
      </c>
      <c r="H23" s="80">
        <f>SUM(H24+H25)</f>
        <v>52612369</v>
      </c>
      <c r="I23" s="47">
        <f t="shared" si="1"/>
        <v>74.753441259881896</v>
      </c>
      <c r="J23" s="80">
        <f>SUM(J24+J25)</f>
        <v>41021888</v>
      </c>
      <c r="K23" s="47">
        <f t="shared" si="3"/>
        <v>58.285292095048113</v>
      </c>
      <c r="L23" s="80"/>
      <c r="M23" s="80"/>
      <c r="N23" s="81"/>
      <c r="O23" s="82"/>
      <c r="P23" s="83"/>
      <c r="Q23" s="83"/>
      <c r="S23" s="85"/>
    </row>
    <row r="24" spans="1:19" s="72" customFormat="1" ht="28.5">
      <c r="A24" s="62"/>
      <c r="B24" s="74" t="s">
        <v>27</v>
      </c>
      <c r="C24" s="64">
        <v>8400000</v>
      </c>
      <c r="D24" s="65">
        <f>JULI!J24</f>
        <v>1631397</v>
      </c>
      <c r="E24" s="47">
        <f t="shared" si="2"/>
        <v>19.421392857142859</v>
      </c>
      <c r="F24" s="142">
        <v>2062116</v>
      </c>
      <c r="G24" s="47">
        <f t="shared" si="0"/>
        <v>24.549000000000003</v>
      </c>
      <c r="H24" s="47">
        <f>F24+J24</f>
        <v>5755629</v>
      </c>
      <c r="I24" s="47">
        <f t="shared" si="1"/>
        <v>68.519392857142861</v>
      </c>
      <c r="J24" s="75">
        <f>D24+F24</f>
        <v>3693513</v>
      </c>
      <c r="K24" s="47">
        <f t="shared" si="3"/>
        <v>43.970392857142862</v>
      </c>
      <c r="L24" s="68">
        <f t="shared" ref="L24:L34" si="5">I24</f>
        <v>68.519392857142861</v>
      </c>
      <c r="M24" s="68">
        <f t="shared" si="4"/>
        <v>43.970392857142862</v>
      </c>
      <c r="N24" s="69"/>
      <c r="O24" s="70"/>
      <c r="P24" s="71">
        <f>+L24*(C24)</f>
        <v>575562900</v>
      </c>
      <c r="Q24" s="71">
        <f>+M24*(C24)</f>
        <v>369351300.00000006</v>
      </c>
      <c r="S24" s="76"/>
    </row>
    <row r="25" spans="1:19" s="72" customFormat="1" ht="12.75" customHeight="1">
      <c r="A25" s="62"/>
      <c r="B25" s="74" t="s">
        <v>28</v>
      </c>
      <c r="C25" s="64">
        <v>61981200</v>
      </c>
      <c r="D25" s="65">
        <f>JULI!J25</f>
        <v>27800010</v>
      </c>
      <c r="E25" s="47">
        <f t="shared" si="2"/>
        <v>44.852326189231576</v>
      </c>
      <c r="F25" s="142">
        <v>9528365</v>
      </c>
      <c r="G25" s="47">
        <f t="shared" si="0"/>
        <v>15.372992133098423</v>
      </c>
      <c r="H25" s="47">
        <f>F25+J25</f>
        <v>46856740</v>
      </c>
      <c r="I25" s="47">
        <f t="shared" si="1"/>
        <v>75.598310455428418</v>
      </c>
      <c r="J25" s="75">
        <f>D25+F25</f>
        <v>37328375</v>
      </c>
      <c r="K25" s="47">
        <f t="shared" si="3"/>
        <v>60.225318322330004</v>
      </c>
      <c r="L25" s="68">
        <f t="shared" si="5"/>
        <v>75.598310455428418</v>
      </c>
      <c r="M25" s="68">
        <f t="shared" si="4"/>
        <v>60.225318322330004</v>
      </c>
      <c r="N25" s="69"/>
      <c r="O25" s="70"/>
      <c r="P25" s="71">
        <f>+L25*(C25)</f>
        <v>4685674000</v>
      </c>
      <c r="Q25" s="71">
        <f>+M25*(C25)</f>
        <v>3732837500.0000005</v>
      </c>
      <c r="S25" s="76"/>
    </row>
    <row r="26" spans="1:19" s="84" customFormat="1" ht="28.5">
      <c r="A26" s="77"/>
      <c r="B26" s="78" t="s">
        <v>29</v>
      </c>
      <c r="C26" s="55">
        <f>C27+C28+C29</f>
        <v>42423000</v>
      </c>
      <c r="D26" s="55">
        <f>D27+D28+D29</f>
        <v>2947000</v>
      </c>
      <c r="E26" s="47">
        <f t="shared" si="2"/>
        <v>6.9467034391721469</v>
      </c>
      <c r="F26" s="79">
        <f>SUM(F27:F29)</f>
        <v>7256829</v>
      </c>
      <c r="G26" s="47">
        <f t="shared" si="0"/>
        <v>17.105883600876883</v>
      </c>
      <c r="H26" s="80">
        <f>SUM(H27:H29)</f>
        <v>17460658</v>
      </c>
      <c r="I26" s="47">
        <f t="shared" si="1"/>
        <v>41.158470640925913</v>
      </c>
      <c r="J26" s="80">
        <f>SUM(J27:J29)</f>
        <v>10203829</v>
      </c>
      <c r="K26" s="47">
        <f t="shared" si="3"/>
        <v>24.05258704004903</v>
      </c>
      <c r="L26" s="80"/>
      <c r="M26" s="80"/>
      <c r="N26" s="81"/>
      <c r="O26" s="82"/>
      <c r="P26" s="83"/>
      <c r="Q26" s="83"/>
      <c r="S26" s="85"/>
    </row>
    <row r="27" spans="1:19" s="72" customFormat="1" ht="42.75">
      <c r="A27" s="62"/>
      <c r="B27" s="74" t="s">
        <v>30</v>
      </c>
      <c r="C27" s="87">
        <v>15000000</v>
      </c>
      <c r="D27" s="65">
        <f>JULI!J27</f>
        <v>2947000</v>
      </c>
      <c r="E27" s="47">
        <f t="shared" si="2"/>
        <v>19.646666666666668</v>
      </c>
      <c r="F27" s="142">
        <v>4833229</v>
      </c>
      <c r="G27" s="47">
        <f t="shared" si="0"/>
        <v>32.221526666666669</v>
      </c>
      <c r="H27" s="47">
        <f>F27+J27</f>
        <v>12613458</v>
      </c>
      <c r="I27" s="47">
        <f t="shared" si="1"/>
        <v>84.08972</v>
      </c>
      <c r="J27" s="75">
        <f>D27+F27</f>
        <v>7780229</v>
      </c>
      <c r="K27" s="47">
        <f t="shared" si="3"/>
        <v>51.868193333333338</v>
      </c>
      <c r="L27" s="68">
        <f t="shared" si="5"/>
        <v>84.08972</v>
      </c>
      <c r="M27" s="68">
        <f t="shared" si="4"/>
        <v>51.868193333333338</v>
      </c>
      <c r="N27" s="69"/>
      <c r="O27" s="70"/>
      <c r="P27" s="71">
        <f>+L27*(C27)</f>
        <v>1261345800</v>
      </c>
      <c r="Q27" s="71">
        <f>+M27*(C27)</f>
        <v>778022900.00000012</v>
      </c>
      <c r="S27" s="76"/>
    </row>
    <row r="28" spans="1:19" s="72" customFormat="1" ht="28.5">
      <c r="A28" s="62"/>
      <c r="B28" s="74" t="s">
        <v>51</v>
      </c>
      <c r="C28" s="87">
        <v>23959000</v>
      </c>
      <c r="D28" s="65">
        <f>JULI!J28</f>
        <v>0</v>
      </c>
      <c r="E28" s="47"/>
      <c r="F28" s="142"/>
      <c r="G28" s="47"/>
      <c r="H28" s="47">
        <f>F28+J28</f>
        <v>0</v>
      </c>
      <c r="I28" s="47"/>
      <c r="J28" s="75">
        <f t="shared" ref="J28:J29" si="6">D28+F28</f>
        <v>0</v>
      </c>
      <c r="K28" s="47"/>
      <c r="L28" s="68"/>
      <c r="M28" s="68"/>
      <c r="N28" s="69"/>
      <c r="O28" s="70"/>
      <c r="P28" s="71"/>
      <c r="Q28" s="71"/>
      <c r="S28" s="76"/>
    </row>
    <row r="29" spans="1:19" s="72" customFormat="1" ht="28.5">
      <c r="A29" s="62"/>
      <c r="B29" s="74" t="s">
        <v>52</v>
      </c>
      <c r="C29" s="87">
        <v>3464000</v>
      </c>
      <c r="D29" s="65">
        <f>JULI!J29</f>
        <v>0</v>
      </c>
      <c r="E29" s="47"/>
      <c r="F29" s="142">
        <v>2423600</v>
      </c>
      <c r="G29" s="47"/>
      <c r="H29" s="47">
        <f t="shared" ref="H29" si="7">F29+J29</f>
        <v>4847200</v>
      </c>
      <c r="I29" s="47"/>
      <c r="J29" s="75">
        <f t="shared" si="6"/>
        <v>2423600</v>
      </c>
      <c r="K29" s="47"/>
      <c r="L29" s="68"/>
      <c r="M29" s="68"/>
      <c r="N29" s="69"/>
      <c r="O29" s="70"/>
      <c r="P29" s="71"/>
      <c r="Q29" s="71"/>
      <c r="S29" s="76"/>
    </row>
    <row r="30" spans="1:19" s="94" customFormat="1" ht="28.5">
      <c r="A30" s="88" t="s">
        <v>31</v>
      </c>
      <c r="B30" s="89" t="s">
        <v>32</v>
      </c>
      <c r="C30" s="140">
        <f>C31</f>
        <v>46248000</v>
      </c>
      <c r="D30" s="140">
        <f>D31</f>
        <v>2887500</v>
      </c>
      <c r="E30" s="47">
        <f t="shared" si="2"/>
        <v>6.2435132330046699</v>
      </c>
      <c r="F30" s="90">
        <f>F31</f>
        <v>900000</v>
      </c>
      <c r="G30" s="47">
        <f t="shared" si="0"/>
        <v>1.9460300985988583</v>
      </c>
      <c r="H30" s="68">
        <f>SUM(H31)</f>
        <v>4687500</v>
      </c>
      <c r="I30" s="47">
        <f t="shared" si="1"/>
        <v>10.135573430202387</v>
      </c>
      <c r="J30" s="68">
        <f>SUM(J31)</f>
        <v>3787500</v>
      </c>
      <c r="K30" s="47">
        <f t="shared" si="3"/>
        <v>8.1895433316035291</v>
      </c>
      <c r="L30" s="68"/>
      <c r="M30" s="68">
        <f t="shared" si="4"/>
        <v>8.1895433316035291</v>
      </c>
      <c r="N30" s="91"/>
      <c r="O30" s="92"/>
      <c r="P30" s="93"/>
      <c r="Q30" s="93"/>
      <c r="S30" s="95"/>
    </row>
    <row r="31" spans="1:19" s="84" customFormat="1" ht="28.5">
      <c r="A31" s="96"/>
      <c r="B31" s="78" t="s">
        <v>33</v>
      </c>
      <c r="C31" s="55">
        <f>C33+C34</f>
        <v>46248000</v>
      </c>
      <c r="D31" s="55">
        <f>D33+D34</f>
        <v>2887500</v>
      </c>
      <c r="E31" s="47">
        <f t="shared" si="2"/>
        <v>6.2435132330046699</v>
      </c>
      <c r="F31" s="79">
        <f>F33+F34</f>
        <v>900000</v>
      </c>
      <c r="G31" s="47">
        <f t="shared" si="0"/>
        <v>1.9460300985988583</v>
      </c>
      <c r="H31" s="80">
        <f>SUM(H33+H34)</f>
        <v>4687500</v>
      </c>
      <c r="I31" s="47">
        <f t="shared" si="1"/>
        <v>10.135573430202387</v>
      </c>
      <c r="J31" s="80">
        <f>SUM(J33+J34)</f>
        <v>3787500</v>
      </c>
      <c r="K31" s="47">
        <f t="shared" si="3"/>
        <v>8.1895433316035291</v>
      </c>
      <c r="L31" s="80"/>
      <c r="M31" s="80"/>
      <c r="N31" s="81"/>
      <c r="O31" s="82"/>
      <c r="P31" s="83"/>
      <c r="Q31" s="83"/>
      <c r="S31" s="85"/>
    </row>
    <row r="32" spans="1:19" s="72" customFormat="1" ht="28.5">
      <c r="A32" s="62"/>
      <c r="B32" s="74" t="s">
        <v>53</v>
      </c>
      <c r="C32" s="138">
        <v>0</v>
      </c>
      <c r="D32" s="65">
        <f>JULI!J32</f>
        <v>0</v>
      </c>
      <c r="E32" s="135"/>
      <c r="F32" s="136"/>
      <c r="G32" s="135"/>
      <c r="H32" s="47">
        <f>F32+J32</f>
        <v>0</v>
      </c>
      <c r="I32" s="135"/>
      <c r="J32" s="75">
        <f>D32+F32</f>
        <v>0</v>
      </c>
      <c r="K32" s="135"/>
      <c r="L32" s="135"/>
      <c r="M32" s="135"/>
      <c r="N32" s="69"/>
      <c r="O32" s="70"/>
      <c r="P32" s="71"/>
      <c r="Q32" s="71"/>
      <c r="S32" s="137"/>
    </row>
    <row r="33" spans="1:19" s="72" customFormat="1" ht="28.5">
      <c r="A33" s="62"/>
      <c r="B33" s="74" t="s">
        <v>34</v>
      </c>
      <c r="C33" s="64">
        <v>3600000</v>
      </c>
      <c r="D33" s="65">
        <f>JULI!J33</f>
        <v>900000</v>
      </c>
      <c r="E33" s="47">
        <f>D33/C33*100</f>
        <v>25</v>
      </c>
      <c r="F33" s="142">
        <v>900000</v>
      </c>
      <c r="G33" s="47">
        <f t="shared" si="0"/>
        <v>25</v>
      </c>
      <c r="H33" s="47">
        <f>F33+J33</f>
        <v>2700000</v>
      </c>
      <c r="I33" s="47">
        <f t="shared" si="1"/>
        <v>75</v>
      </c>
      <c r="J33" s="75">
        <f>D33+F33</f>
        <v>1800000</v>
      </c>
      <c r="K33" s="47">
        <f t="shared" si="3"/>
        <v>50</v>
      </c>
      <c r="L33" s="68">
        <f t="shared" si="5"/>
        <v>75</v>
      </c>
      <c r="M33" s="68">
        <f t="shared" si="4"/>
        <v>50</v>
      </c>
      <c r="N33" s="69"/>
      <c r="O33" s="70"/>
      <c r="P33" s="71">
        <f>+L33*(C33)</f>
        <v>270000000</v>
      </c>
      <c r="Q33" s="71">
        <f>+M33*(C33)</f>
        <v>180000000</v>
      </c>
      <c r="S33" s="76"/>
    </row>
    <row r="34" spans="1:19" s="72" customFormat="1" ht="28.5">
      <c r="A34" s="62"/>
      <c r="B34" s="74" t="s">
        <v>35</v>
      </c>
      <c r="C34" s="87">
        <v>42648000</v>
      </c>
      <c r="D34" s="65">
        <f>JULI!J34</f>
        <v>1987500</v>
      </c>
      <c r="E34" s="47">
        <f>D34/C34*100</f>
        <v>4.6602419808666289</v>
      </c>
      <c r="F34" s="142"/>
      <c r="G34" s="47">
        <f t="shared" si="0"/>
        <v>0</v>
      </c>
      <c r="H34" s="47">
        <f>F34+J34</f>
        <v>1987500</v>
      </c>
      <c r="I34" s="47">
        <f t="shared" si="1"/>
        <v>4.6602419808666289</v>
      </c>
      <c r="J34" s="75">
        <f>D34+F34</f>
        <v>1987500</v>
      </c>
      <c r="K34" s="47">
        <f t="shared" si="3"/>
        <v>4.6602419808666289</v>
      </c>
      <c r="L34" s="68">
        <f t="shared" si="5"/>
        <v>4.6602419808666289</v>
      </c>
      <c r="M34" s="68">
        <f t="shared" si="4"/>
        <v>4.6602419808666289</v>
      </c>
      <c r="N34" s="69"/>
      <c r="O34" s="70"/>
      <c r="P34" s="71">
        <f>+L34*(C34)</f>
        <v>198750000</v>
      </c>
      <c r="Q34" s="71">
        <f>+M34*(C34)</f>
        <v>198750000</v>
      </c>
      <c r="S34" s="76"/>
    </row>
    <row r="35" spans="1:19" s="94" customFormat="1" ht="28.5">
      <c r="A35" s="88" t="s">
        <v>36</v>
      </c>
      <c r="B35" s="89" t="s">
        <v>37</v>
      </c>
      <c r="C35" s="141">
        <f>C36</f>
        <v>13500000</v>
      </c>
      <c r="D35" s="141">
        <f>D36</f>
        <v>0</v>
      </c>
      <c r="E35" s="47">
        <f t="shared" si="2"/>
        <v>0</v>
      </c>
      <c r="F35" s="90">
        <f>F36</f>
        <v>0</v>
      </c>
      <c r="G35" s="47">
        <f t="shared" si="0"/>
        <v>0</v>
      </c>
      <c r="H35" s="68">
        <f>SUM(H36)</f>
        <v>0</v>
      </c>
      <c r="I35" s="47">
        <f t="shared" si="1"/>
        <v>0</v>
      </c>
      <c r="J35" s="68">
        <f>SUM(J36)</f>
        <v>0</v>
      </c>
      <c r="K35" s="47">
        <f t="shared" si="3"/>
        <v>0</v>
      </c>
      <c r="L35" s="68"/>
      <c r="M35" s="68"/>
      <c r="N35" s="91"/>
      <c r="O35" s="92"/>
      <c r="P35" s="93"/>
      <c r="Q35" s="93"/>
      <c r="S35" s="95"/>
    </row>
    <row r="36" spans="1:19" s="84" customFormat="1" ht="28.5">
      <c r="A36" s="96"/>
      <c r="B36" s="78" t="s">
        <v>38</v>
      </c>
      <c r="C36" s="86">
        <f>C37</f>
        <v>13500000</v>
      </c>
      <c r="D36" s="86">
        <f>D37</f>
        <v>0</v>
      </c>
      <c r="E36" s="47">
        <f t="shared" si="2"/>
        <v>0</v>
      </c>
      <c r="F36" s="79">
        <f>F37</f>
        <v>0</v>
      </c>
      <c r="G36" s="47">
        <f t="shared" si="0"/>
        <v>0</v>
      </c>
      <c r="H36" s="80">
        <f>SUM(H37)</f>
        <v>0</v>
      </c>
      <c r="I36" s="47">
        <f t="shared" si="1"/>
        <v>0</v>
      </c>
      <c r="J36" s="80">
        <f>SUM(J37)</f>
        <v>0</v>
      </c>
      <c r="K36" s="47">
        <f t="shared" si="3"/>
        <v>0</v>
      </c>
      <c r="L36" s="80"/>
      <c r="M36" s="80"/>
      <c r="N36" s="81"/>
      <c r="O36" s="82"/>
      <c r="P36" s="83"/>
      <c r="Q36" s="83"/>
      <c r="S36" s="85"/>
    </row>
    <row r="37" spans="1:19" s="72" customFormat="1" ht="28.5">
      <c r="A37" s="62"/>
      <c r="B37" s="74" t="s">
        <v>39</v>
      </c>
      <c r="C37" s="64">
        <v>13500000</v>
      </c>
      <c r="D37" s="65">
        <f>JULI!J37</f>
        <v>0</v>
      </c>
      <c r="E37" s="47">
        <f t="shared" si="2"/>
        <v>0</v>
      </c>
      <c r="F37" s="66"/>
      <c r="G37" s="47">
        <f t="shared" si="0"/>
        <v>0</v>
      </c>
      <c r="H37" s="47">
        <f>F37+J37</f>
        <v>0</v>
      </c>
      <c r="I37" s="47">
        <f t="shared" si="1"/>
        <v>0</v>
      </c>
      <c r="J37" s="75">
        <f>D37+F37</f>
        <v>0</v>
      </c>
      <c r="K37" s="47">
        <f t="shared" si="3"/>
        <v>0</v>
      </c>
      <c r="L37" s="68">
        <f t="shared" ref="L37" si="8">I37</f>
        <v>0</v>
      </c>
      <c r="M37" s="68">
        <f t="shared" ref="M37" si="9">K37</f>
        <v>0</v>
      </c>
      <c r="N37" s="69"/>
      <c r="O37" s="70"/>
      <c r="P37" s="71">
        <f>+L37*(C37)</f>
        <v>0</v>
      </c>
      <c r="Q37" s="71">
        <f>+M37*(C37)</f>
        <v>0</v>
      </c>
      <c r="S37" s="76"/>
    </row>
    <row r="38" spans="1:19" s="94" customFormat="1" ht="28.5">
      <c r="A38" s="88" t="s">
        <v>40</v>
      </c>
      <c r="B38" s="89" t="s">
        <v>41</v>
      </c>
      <c r="C38" s="141">
        <f>C39</f>
        <v>25000000</v>
      </c>
      <c r="D38" s="141">
        <f>D39</f>
        <v>18248600</v>
      </c>
      <c r="E38" s="47">
        <f t="shared" si="2"/>
        <v>72.994399999999999</v>
      </c>
      <c r="F38" s="90">
        <f>F39</f>
        <v>0</v>
      </c>
      <c r="G38" s="47">
        <f t="shared" si="0"/>
        <v>0</v>
      </c>
      <c r="H38" s="68">
        <f>SUM(H39)</f>
        <v>18248600</v>
      </c>
      <c r="I38" s="47">
        <f t="shared" si="1"/>
        <v>72.994399999999999</v>
      </c>
      <c r="J38" s="68">
        <f>SUM(J39)</f>
        <v>18248600</v>
      </c>
      <c r="K38" s="47">
        <f t="shared" si="3"/>
        <v>72.994399999999999</v>
      </c>
      <c r="L38" s="68"/>
      <c r="M38" s="68"/>
      <c r="N38" s="91"/>
      <c r="O38" s="92"/>
      <c r="P38" s="93"/>
      <c r="Q38" s="93"/>
      <c r="S38" s="95"/>
    </row>
    <row r="39" spans="1:19" s="84" customFormat="1" ht="38.25" customHeight="1">
      <c r="A39" s="96"/>
      <c r="B39" s="78" t="s">
        <v>42</v>
      </c>
      <c r="C39" s="55">
        <f>C40</f>
        <v>25000000</v>
      </c>
      <c r="D39" s="80">
        <f>D40</f>
        <v>18248600</v>
      </c>
      <c r="E39" s="47">
        <f t="shared" si="2"/>
        <v>72.994399999999999</v>
      </c>
      <c r="F39" s="79">
        <f>F40</f>
        <v>0</v>
      </c>
      <c r="G39" s="47">
        <f t="shared" si="0"/>
        <v>0</v>
      </c>
      <c r="H39" s="80">
        <f>SUM(H40)</f>
        <v>18248600</v>
      </c>
      <c r="I39" s="47">
        <f t="shared" si="1"/>
        <v>72.994399999999999</v>
      </c>
      <c r="J39" s="80">
        <f>SUM(J40)</f>
        <v>18248600</v>
      </c>
      <c r="K39" s="47">
        <f t="shared" si="3"/>
        <v>72.994399999999999</v>
      </c>
      <c r="L39" s="80"/>
      <c r="M39" s="80"/>
      <c r="N39" s="81"/>
      <c r="O39" s="82"/>
      <c r="P39" s="83"/>
      <c r="Q39" s="83"/>
      <c r="S39" s="85"/>
    </row>
    <row r="40" spans="1:19" s="72" customFormat="1" ht="15.75" thickBot="1">
      <c r="A40" s="62"/>
      <c r="B40" s="74" t="s">
        <v>54</v>
      </c>
      <c r="C40" s="97">
        <v>25000000</v>
      </c>
      <c r="D40" s="65">
        <f>JULI!J40</f>
        <v>18248600</v>
      </c>
      <c r="E40" s="98">
        <f t="shared" si="2"/>
        <v>72.994399999999999</v>
      </c>
      <c r="F40" s="1"/>
      <c r="G40" s="98">
        <f t="shared" si="0"/>
        <v>0</v>
      </c>
      <c r="H40" s="47">
        <f>F40+J40</f>
        <v>18248600</v>
      </c>
      <c r="I40" s="98">
        <f t="shared" si="1"/>
        <v>72.994399999999999</v>
      </c>
      <c r="J40" s="75">
        <f>D40+F40</f>
        <v>18248600</v>
      </c>
      <c r="K40" s="98">
        <f t="shared" si="3"/>
        <v>72.994399999999999</v>
      </c>
      <c r="L40" s="68">
        <f t="shared" ref="L40" si="10">I40</f>
        <v>72.994399999999999</v>
      </c>
      <c r="M40" s="68">
        <f t="shared" ref="M40" si="11">K40</f>
        <v>72.994399999999999</v>
      </c>
      <c r="N40" s="99"/>
      <c r="O40" s="70"/>
      <c r="P40" s="71">
        <f>+L40*(C40)</f>
        <v>1824860000</v>
      </c>
      <c r="Q40" s="71">
        <f>+M40*(C40)</f>
        <v>1824860000</v>
      </c>
      <c r="S40" s="76"/>
    </row>
    <row r="41" spans="1:19" s="72" customFormat="1" ht="15.75" thickBot="1">
      <c r="A41" s="100"/>
      <c r="B41" s="101"/>
      <c r="C41" s="102"/>
      <c r="D41" s="65"/>
      <c r="E41" s="103"/>
      <c r="F41" s="104"/>
      <c r="G41" s="103"/>
      <c r="H41" s="105"/>
      <c r="I41" s="103"/>
      <c r="J41" s="105"/>
      <c r="K41" s="103"/>
      <c r="L41" s="106"/>
      <c r="M41" s="106"/>
      <c r="N41" s="107"/>
      <c r="O41" s="108"/>
      <c r="P41" s="71"/>
      <c r="Q41" s="71"/>
      <c r="S41" s="76"/>
    </row>
    <row r="42" spans="1:19" s="115" customFormat="1" ht="15.75" thickBot="1">
      <c r="A42" s="109"/>
      <c r="B42" s="110" t="s">
        <v>43</v>
      </c>
      <c r="C42" s="111">
        <f>SUM(C12+C30+C35+C38)</f>
        <v>2209324048</v>
      </c>
      <c r="D42" s="111">
        <f>SUM(D12+D30+D35+D38)</f>
        <v>1202908693</v>
      </c>
      <c r="E42" s="112">
        <f>D42/C42*100</f>
        <v>54.44691076842885</v>
      </c>
      <c r="F42" s="113">
        <f>SUM(F12+F30+F35+F38)</f>
        <v>163515519</v>
      </c>
      <c r="G42" s="112">
        <f>F42/C42*100</f>
        <v>7.4011559847014352</v>
      </c>
      <c r="H42" s="111">
        <f>SUM(H12+H30+H35+H38)</f>
        <v>1516989731</v>
      </c>
      <c r="I42" s="112">
        <f>H42/C42*100</f>
        <v>68.663070606290717</v>
      </c>
      <c r="J42" s="111">
        <f>SUM(J12+J30+J35+J38)</f>
        <v>1366424212</v>
      </c>
      <c r="K42" s="112">
        <f>SUM(J42/C42)*100</f>
        <v>61.848066753130283</v>
      </c>
      <c r="L42" s="112">
        <f>P42/(C42)</f>
        <v>67.764958805173862</v>
      </c>
      <c r="M42" s="112">
        <f>Q42/(C42)</f>
        <v>61.152215910701024</v>
      </c>
      <c r="N42" s="41"/>
      <c r="O42" s="108"/>
      <c r="P42" s="114">
        <f>SUM(P11:P40)/2</f>
        <v>149714753099.99997</v>
      </c>
      <c r="Q42" s="114">
        <f>SUM(Q11:Q40)/2</f>
        <v>135105061200</v>
      </c>
      <c r="S42" s="116"/>
    </row>
    <row r="43" spans="1:19" ht="15.75">
      <c r="A43" s="117"/>
      <c r="B43" s="117"/>
      <c r="C43" s="118"/>
      <c r="D43" s="119"/>
      <c r="E43" s="118"/>
      <c r="F43" s="120"/>
      <c r="G43" s="118"/>
      <c r="H43" s="118"/>
      <c r="I43" s="118"/>
      <c r="J43" s="117"/>
      <c r="K43" s="117"/>
      <c r="L43" s="117"/>
      <c r="M43" s="117"/>
      <c r="N43" s="117"/>
      <c r="O43" s="2"/>
      <c r="P43" s="2"/>
      <c r="Q43" s="2"/>
    </row>
    <row r="44" spans="1:19" ht="15.75">
      <c r="A44" s="117"/>
      <c r="B44" s="130"/>
      <c r="C44" s="118"/>
      <c r="D44" s="119"/>
      <c r="E44" s="118"/>
      <c r="F44" s="120"/>
      <c r="G44" s="118"/>
      <c r="H44" s="118"/>
      <c r="I44" s="118"/>
      <c r="J44" s="121" t="s">
        <v>122</v>
      </c>
      <c r="K44" s="121"/>
      <c r="L44" s="121"/>
      <c r="M44" s="121"/>
      <c r="N44" s="121"/>
      <c r="Q44" s="2"/>
    </row>
    <row r="45" spans="1:19" ht="15.75">
      <c r="A45" s="117"/>
      <c r="B45" s="117"/>
      <c r="C45" s="118"/>
      <c r="D45" s="119"/>
      <c r="E45" s="118"/>
      <c r="F45" s="120"/>
      <c r="G45" s="118"/>
      <c r="H45" s="118"/>
      <c r="I45" s="118"/>
      <c r="J45" s="122" t="s">
        <v>44</v>
      </c>
      <c r="K45" s="122"/>
      <c r="L45" s="122"/>
      <c r="M45" s="122"/>
      <c r="N45" s="122"/>
      <c r="Q45" s="2"/>
    </row>
    <row r="46" spans="1:19" ht="15.75">
      <c r="A46" s="117"/>
      <c r="B46" s="117"/>
      <c r="C46" s="131"/>
      <c r="D46" s="119"/>
      <c r="E46" s="118"/>
      <c r="F46" s="120"/>
      <c r="G46" s="118"/>
      <c r="H46" s="118"/>
      <c r="I46" s="118"/>
      <c r="J46" s="123"/>
      <c r="K46" s="123"/>
      <c r="L46" s="123"/>
      <c r="M46" s="123"/>
      <c r="N46" s="123"/>
      <c r="Q46" s="2"/>
    </row>
    <row r="47" spans="1:19" ht="15.75">
      <c r="A47" s="117"/>
      <c r="B47" s="117"/>
      <c r="C47" s="132"/>
      <c r="D47" s="119"/>
      <c r="E47" s="118"/>
      <c r="F47" s="120"/>
      <c r="G47" s="118"/>
      <c r="H47" s="118"/>
      <c r="I47" s="118"/>
      <c r="J47" s="118"/>
      <c r="K47" s="124"/>
      <c r="L47" s="125"/>
      <c r="M47" s="124"/>
      <c r="N47" s="124"/>
      <c r="Q47" s="2"/>
    </row>
    <row r="48" spans="1:19" ht="15.75">
      <c r="A48" s="117"/>
      <c r="B48" s="117"/>
      <c r="C48" s="118"/>
      <c r="D48" s="119"/>
      <c r="E48" s="118"/>
      <c r="F48" s="120"/>
      <c r="G48" s="118"/>
      <c r="H48" s="118"/>
      <c r="I48" s="118"/>
      <c r="J48" s="118"/>
      <c r="K48" s="124"/>
      <c r="L48" s="125"/>
      <c r="M48" s="124"/>
      <c r="N48" s="124"/>
      <c r="Q48" s="2"/>
    </row>
    <row r="49" spans="1:17" ht="15.75">
      <c r="A49" s="117"/>
      <c r="B49" s="117"/>
      <c r="C49" s="126"/>
      <c r="D49" s="127"/>
      <c r="E49" s="126"/>
      <c r="F49" s="128"/>
      <c r="G49" s="126"/>
      <c r="H49" s="126"/>
      <c r="I49" s="126"/>
      <c r="J49" s="118"/>
      <c r="K49" s="124"/>
      <c r="L49" s="125"/>
      <c r="M49" s="124"/>
      <c r="N49" s="124"/>
      <c r="Q49" s="2"/>
    </row>
    <row r="50" spans="1:17" ht="15.75">
      <c r="A50" s="117"/>
      <c r="B50" s="117"/>
      <c r="C50" s="118"/>
      <c r="D50" s="119"/>
      <c r="E50" s="118"/>
      <c r="F50" s="120"/>
      <c r="G50" s="118"/>
      <c r="H50" s="118"/>
      <c r="I50" s="118"/>
      <c r="J50" s="129" t="s">
        <v>45</v>
      </c>
      <c r="K50" s="129"/>
      <c r="L50" s="129"/>
      <c r="M50" s="129"/>
      <c r="N50" s="129"/>
      <c r="Q50" s="2"/>
    </row>
    <row r="51" spans="1:17" ht="15.75">
      <c r="A51" s="117"/>
      <c r="B51" s="117"/>
      <c r="C51" s="118"/>
      <c r="D51" s="119"/>
      <c r="E51" s="118"/>
      <c r="F51" s="120"/>
      <c r="G51" s="118"/>
      <c r="H51" s="118"/>
      <c r="I51" s="118"/>
      <c r="J51" s="125" t="s">
        <v>46</v>
      </c>
      <c r="K51" s="125"/>
      <c r="L51" s="125"/>
      <c r="M51" s="125"/>
      <c r="N51" s="125"/>
      <c r="Q51" s="2"/>
    </row>
    <row r="52" spans="1:17" ht="15.75">
      <c r="A52" s="117"/>
      <c r="B52" s="117"/>
      <c r="C52" s="118"/>
      <c r="D52" s="119"/>
      <c r="E52" s="118"/>
      <c r="F52" s="120"/>
      <c r="G52" s="118"/>
      <c r="H52" s="118"/>
      <c r="I52" s="118"/>
      <c r="J52" s="125" t="s">
        <v>47</v>
      </c>
      <c r="K52" s="125"/>
      <c r="L52" s="125"/>
      <c r="M52" s="125"/>
      <c r="N52" s="125"/>
      <c r="Q52" s="2"/>
    </row>
    <row r="62" spans="1:17">
      <c r="M62" t="s">
        <v>48</v>
      </c>
    </row>
  </sheetData>
  <mergeCells count="9">
    <mergeCell ref="D7:E7"/>
    <mergeCell ref="F7:G7"/>
    <mergeCell ref="H7:I7"/>
    <mergeCell ref="J7:K7"/>
    <mergeCell ref="A1:O1"/>
    <mergeCell ref="A2:O2"/>
    <mergeCell ref="A3:O3"/>
    <mergeCell ref="D6:K6"/>
    <mergeCell ref="L6:M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F1B50-85AD-422E-9917-990ADAF21D71}">
  <dimension ref="A1:X62"/>
  <sheetViews>
    <sheetView zoomScale="80" zoomScaleNormal="80" workbookViewId="0">
      <selection activeCell="J24" sqref="J24"/>
    </sheetView>
  </sheetViews>
  <sheetFormatPr defaultRowHeight="15"/>
  <cols>
    <col min="1" max="1" width="6.85546875" customWidth="1"/>
    <col min="2" max="2" width="55.140625" customWidth="1"/>
    <col min="3" max="3" width="24.7109375" customWidth="1"/>
    <col min="4" max="4" width="29.7109375" style="1" customWidth="1"/>
    <col min="5" max="5" width="10.85546875" customWidth="1"/>
    <col min="6" max="6" width="20" style="6" customWidth="1"/>
    <col min="7" max="7" width="12.42578125" customWidth="1"/>
    <col min="8" max="8" width="25.140625" customWidth="1"/>
    <col min="9" max="9" width="12.28515625" customWidth="1"/>
    <col min="10" max="10" width="22.7109375" customWidth="1"/>
    <col min="11" max="11" width="11" customWidth="1"/>
    <col min="12" max="12" width="10" customWidth="1"/>
    <col min="13" max="13" width="13.42578125" customWidth="1"/>
    <col min="14" max="14" width="15.5703125" customWidth="1"/>
    <col min="16" max="16" width="33.28515625" customWidth="1"/>
    <col min="17" max="17" width="32.140625" customWidth="1"/>
    <col min="19" max="19" width="14.7109375" style="1" customWidth="1"/>
  </cols>
  <sheetData>
    <row r="1" spans="1:24" ht="18">
      <c r="A1" s="190" t="s">
        <v>56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</row>
    <row r="2" spans="1:24" ht="18">
      <c r="A2" s="190" t="s">
        <v>124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2"/>
    </row>
    <row r="3" spans="1:24" ht="18">
      <c r="A3" s="190" t="s">
        <v>0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3"/>
      <c r="Q3" s="3"/>
      <c r="R3" s="3"/>
      <c r="S3" s="4"/>
      <c r="T3" s="3"/>
      <c r="U3" s="3"/>
      <c r="V3" s="3"/>
      <c r="W3" s="3"/>
      <c r="X3" s="3"/>
    </row>
    <row r="4" spans="1:24">
      <c r="A4" s="3"/>
      <c r="B4" s="5"/>
      <c r="O4" s="2"/>
      <c r="P4" s="2"/>
    </row>
    <row r="5" spans="1:24">
      <c r="A5" s="7"/>
      <c r="B5" s="7"/>
      <c r="C5" s="7"/>
      <c r="D5" s="8"/>
      <c r="E5" s="9"/>
      <c r="F5" s="10"/>
      <c r="G5" s="9"/>
      <c r="H5" s="9"/>
      <c r="I5" s="9"/>
      <c r="N5" s="11"/>
    </row>
    <row r="6" spans="1:24" ht="60.75" customHeight="1">
      <c r="A6" s="12" t="s">
        <v>1</v>
      </c>
      <c r="B6" s="13" t="s">
        <v>2</v>
      </c>
      <c r="C6" s="12" t="s">
        <v>3</v>
      </c>
      <c r="D6" s="188" t="s">
        <v>4</v>
      </c>
      <c r="E6" s="191"/>
      <c r="F6" s="191"/>
      <c r="G6" s="191"/>
      <c r="H6" s="191"/>
      <c r="I6" s="191"/>
      <c r="J6" s="191"/>
      <c r="K6" s="189"/>
      <c r="L6" s="188" t="s">
        <v>5</v>
      </c>
      <c r="M6" s="189"/>
      <c r="N6" s="15" t="s">
        <v>6</v>
      </c>
      <c r="O6" s="16"/>
    </row>
    <row r="7" spans="1:24" ht="45" customHeight="1">
      <c r="A7" s="15"/>
      <c r="B7" s="14"/>
      <c r="C7" s="15"/>
      <c r="D7" s="188" t="s">
        <v>7</v>
      </c>
      <c r="E7" s="189"/>
      <c r="F7" s="192" t="s">
        <v>8</v>
      </c>
      <c r="G7" s="193"/>
      <c r="H7" s="188" t="s">
        <v>9</v>
      </c>
      <c r="I7" s="189"/>
      <c r="J7" s="188" t="s">
        <v>10</v>
      </c>
      <c r="K7" s="189"/>
      <c r="L7" s="17" t="s">
        <v>11</v>
      </c>
      <c r="M7" s="17" t="s">
        <v>12</v>
      </c>
      <c r="N7" s="15"/>
      <c r="O7" s="18"/>
    </row>
    <row r="8" spans="1:24">
      <c r="A8" s="17"/>
      <c r="B8" s="19"/>
      <c r="C8" s="17" t="s">
        <v>13</v>
      </c>
      <c r="D8" s="20" t="s">
        <v>14</v>
      </c>
      <c r="E8" s="15" t="s">
        <v>15</v>
      </c>
      <c r="F8" s="21" t="s">
        <v>14</v>
      </c>
      <c r="G8" s="15" t="s">
        <v>15</v>
      </c>
      <c r="H8" s="15" t="s">
        <v>14</v>
      </c>
      <c r="I8" s="15" t="s">
        <v>15</v>
      </c>
      <c r="J8" s="15" t="s">
        <v>14</v>
      </c>
      <c r="K8" s="15" t="s">
        <v>15</v>
      </c>
      <c r="L8" s="15" t="s">
        <v>15</v>
      </c>
      <c r="M8" s="15" t="s">
        <v>15</v>
      </c>
      <c r="N8" s="17"/>
      <c r="O8" s="22"/>
    </row>
    <row r="9" spans="1:24" ht="15.75" thickBot="1">
      <c r="A9" s="23">
        <v>1</v>
      </c>
      <c r="B9" s="13">
        <v>2</v>
      </c>
      <c r="C9" s="12">
        <v>3</v>
      </c>
      <c r="D9" s="24">
        <v>4</v>
      </c>
      <c r="E9" s="12">
        <v>5</v>
      </c>
      <c r="F9" s="24">
        <v>6</v>
      </c>
      <c r="G9" s="12">
        <v>7</v>
      </c>
      <c r="H9" s="12">
        <v>8</v>
      </c>
      <c r="I9" s="12">
        <v>9</v>
      </c>
      <c r="J9" s="12">
        <v>10</v>
      </c>
      <c r="K9" s="12">
        <v>11</v>
      </c>
      <c r="L9" s="12">
        <v>12</v>
      </c>
      <c r="M9" s="12">
        <v>13</v>
      </c>
      <c r="N9" s="12">
        <v>14</v>
      </c>
      <c r="O9" s="25"/>
      <c r="P9" s="26"/>
    </row>
    <row r="10" spans="1:24" ht="15.75" thickBot="1">
      <c r="A10" s="27"/>
      <c r="B10" s="28" t="s">
        <v>16</v>
      </c>
      <c r="C10" s="29"/>
      <c r="D10" s="30"/>
      <c r="E10" s="29"/>
      <c r="F10" s="31"/>
      <c r="G10" s="29"/>
      <c r="H10" s="29"/>
      <c r="I10" s="29"/>
      <c r="J10" s="29"/>
      <c r="K10" s="29"/>
      <c r="L10" s="29"/>
      <c r="M10" s="29"/>
      <c r="N10" s="29"/>
      <c r="O10" s="32"/>
      <c r="P10" s="26"/>
    </row>
    <row r="11" spans="1:24" s="44" customFormat="1" ht="15.75">
      <c r="A11" s="33"/>
      <c r="B11" s="34" t="s">
        <v>0</v>
      </c>
      <c r="C11" s="35">
        <f>C12+C30+C35+C38</f>
        <v>2053931627</v>
      </c>
      <c r="D11" s="35">
        <f>D12+D30+D35+D38</f>
        <v>1366424212</v>
      </c>
      <c r="E11" s="36">
        <f>D11/C11*100</f>
        <v>66.527249205262862</v>
      </c>
      <c r="F11" s="37">
        <f>F12+F30+F35+F38</f>
        <v>129332413</v>
      </c>
      <c r="G11" s="36">
        <f>F11/C11*100</f>
        <v>6.2968217295969406</v>
      </c>
      <c r="H11" s="35">
        <f>SUM(H12+H30+H35+H38)</f>
        <v>1612139038</v>
      </c>
      <c r="I11" s="36">
        <f>H11/C11*100</f>
        <v>78.490394558786349</v>
      </c>
      <c r="J11" s="38">
        <f>SUM(J12+J30+J35+J38)</f>
        <v>1495756625</v>
      </c>
      <c r="K11" s="39">
        <f>SUM(J11/C11)*100</f>
        <v>72.82407093485979</v>
      </c>
      <c r="L11" s="40">
        <f>P11/(C11)</f>
        <v>77.013091244443842</v>
      </c>
      <c r="M11" s="40">
        <f>Q11/(C11)</f>
        <v>71.689583316397318</v>
      </c>
      <c r="N11" s="41"/>
      <c r="O11" s="42"/>
      <c r="P11" s="43">
        <f>SUM(P14:P40)</f>
        <v>158179623800</v>
      </c>
      <c r="Q11" s="43">
        <f>SUM(Q14:Q40)</f>
        <v>147245502500</v>
      </c>
      <c r="S11" s="1"/>
    </row>
    <row r="12" spans="1:24" s="52" customFormat="1" ht="28.5">
      <c r="A12" s="45" t="s">
        <v>17</v>
      </c>
      <c r="B12" s="139" t="s">
        <v>55</v>
      </c>
      <c r="C12" s="46">
        <f>C13+C16+C19+C21+C23+C26</f>
        <v>1975910027</v>
      </c>
      <c r="D12" s="46">
        <f>D13+D16+D19+D21+D23+D26</f>
        <v>1344388112</v>
      </c>
      <c r="E12" s="47">
        <f>D12/C12*100</f>
        <v>68.038933637133667</v>
      </c>
      <c r="F12" s="46">
        <f>F13+F16+F19+F21+F23+F26</f>
        <v>129332413</v>
      </c>
      <c r="G12" s="47">
        <f t="shared" ref="G12:G40" si="0">F12/C12*100</f>
        <v>6.5454606349846722</v>
      </c>
      <c r="H12" s="48">
        <f>SUM(H13+H16+H19+H23+H26)</f>
        <v>1590102938</v>
      </c>
      <c r="I12" s="47">
        <f t="shared" ref="I12:I40" si="1">H12/C12*100</f>
        <v>80.474460692637606</v>
      </c>
      <c r="J12" s="48">
        <f>SUM(J13+J16+J19+J21+J23+J26)</f>
        <v>1473720525</v>
      </c>
      <c r="K12" s="68">
        <f>SUM(J12/C12)*100</f>
        <v>74.584394272118331</v>
      </c>
      <c r="L12" s="68">
        <f>I12</f>
        <v>80.474460692637606</v>
      </c>
      <c r="M12" s="68">
        <f>K12</f>
        <v>74.584394272118331</v>
      </c>
      <c r="N12" s="49"/>
      <c r="O12" s="50"/>
      <c r="P12" s="51"/>
      <c r="Q12" s="51"/>
      <c r="S12" s="1"/>
    </row>
    <row r="13" spans="1:24" s="61" customFormat="1" ht="15" customHeight="1">
      <c r="A13" s="53"/>
      <c r="B13" s="54" t="s">
        <v>18</v>
      </c>
      <c r="C13" s="55">
        <f>C14+C15</f>
        <v>3718400</v>
      </c>
      <c r="D13" s="55">
        <f>D14+D15</f>
        <v>0</v>
      </c>
      <c r="E13" s="47">
        <f t="shared" ref="E13:E40" si="2">D13/C13*100</f>
        <v>0</v>
      </c>
      <c r="F13" s="56">
        <f>F14+F15</f>
        <v>2898400</v>
      </c>
      <c r="G13" s="47">
        <f t="shared" si="0"/>
        <v>77.947504302925978</v>
      </c>
      <c r="H13" s="57">
        <f>SUM(H14+H15)</f>
        <v>5796800</v>
      </c>
      <c r="I13" s="47">
        <f t="shared" si="1"/>
        <v>155.89500860585196</v>
      </c>
      <c r="J13" s="57">
        <f>SUM(J14+J15)</f>
        <v>2898400</v>
      </c>
      <c r="K13" s="47">
        <f>SUM(J13/C13)*100</f>
        <v>77.947504302925978</v>
      </c>
      <c r="L13" s="80">
        <f>I13</f>
        <v>155.89500860585196</v>
      </c>
      <c r="M13" s="80">
        <f>K13</f>
        <v>77.947504302925978</v>
      </c>
      <c r="N13" s="58"/>
      <c r="O13" s="59"/>
      <c r="P13" s="60"/>
      <c r="Q13" s="60"/>
      <c r="S13" s="1"/>
    </row>
    <row r="14" spans="1:24" s="72" customFormat="1" ht="15" customHeight="1">
      <c r="A14" s="62"/>
      <c r="B14" s="63" t="s">
        <v>19</v>
      </c>
      <c r="C14" s="64">
        <v>2031800</v>
      </c>
      <c r="D14" s="65">
        <f>AGUSTUS!J14</f>
        <v>0</v>
      </c>
      <c r="E14" s="47">
        <f t="shared" si="2"/>
        <v>0</v>
      </c>
      <c r="F14" s="66">
        <v>2031800</v>
      </c>
      <c r="G14" s="47">
        <f t="shared" si="0"/>
        <v>100</v>
      </c>
      <c r="H14" s="47">
        <f>F14+J14</f>
        <v>4063600</v>
      </c>
      <c r="I14" s="47">
        <f t="shared" si="1"/>
        <v>200</v>
      </c>
      <c r="J14" s="67">
        <f>D14+F14</f>
        <v>2031800</v>
      </c>
      <c r="K14" s="47">
        <f>SUM(J14/C14)*100</f>
        <v>100</v>
      </c>
      <c r="L14" s="68">
        <f>I14</f>
        <v>200</v>
      </c>
      <c r="M14" s="68">
        <f>K14</f>
        <v>100</v>
      </c>
      <c r="N14" s="69"/>
      <c r="O14" s="70"/>
      <c r="P14" s="71">
        <f>+L14*(C14)</f>
        <v>406360000</v>
      </c>
      <c r="Q14" s="71">
        <f>+M14*(C14)</f>
        <v>203180000</v>
      </c>
      <c r="S14" s="73"/>
    </row>
    <row r="15" spans="1:24" s="72" customFormat="1" ht="27.75" customHeight="1">
      <c r="A15" s="62"/>
      <c r="B15" s="74" t="s">
        <v>20</v>
      </c>
      <c r="C15" s="64">
        <v>1686600</v>
      </c>
      <c r="D15" s="65">
        <f>AGUSTUS!J15</f>
        <v>0</v>
      </c>
      <c r="E15" s="47">
        <f>D15/C15*100</f>
        <v>0</v>
      </c>
      <c r="F15" s="1">
        <v>866600</v>
      </c>
      <c r="G15" s="47">
        <f t="shared" si="0"/>
        <v>51.381477528756079</v>
      </c>
      <c r="H15" s="47">
        <f>F15+J15</f>
        <v>1733200</v>
      </c>
      <c r="I15" s="47">
        <f t="shared" si="1"/>
        <v>102.76295505751216</v>
      </c>
      <c r="J15" s="75">
        <f>D15+F15</f>
        <v>866600</v>
      </c>
      <c r="K15" s="47">
        <f t="shared" ref="K15:K40" si="3">SUM(J15/C15)*100</f>
        <v>51.381477528756079</v>
      </c>
      <c r="L15" s="68"/>
      <c r="M15" s="68">
        <f>K15</f>
        <v>51.381477528756079</v>
      </c>
      <c r="N15" s="69"/>
      <c r="O15" s="70"/>
      <c r="P15" s="71">
        <f>+L15*(C15)</f>
        <v>0</v>
      </c>
      <c r="Q15" s="71">
        <f>+M15*(C15)</f>
        <v>86660000</v>
      </c>
      <c r="S15" s="76"/>
    </row>
    <row r="16" spans="1:24" s="84" customFormat="1" ht="15" customHeight="1">
      <c r="A16" s="77"/>
      <c r="B16" s="78" t="s">
        <v>21</v>
      </c>
      <c r="C16" s="55">
        <f>C17+C18</f>
        <v>1751189727</v>
      </c>
      <c r="D16" s="55">
        <f>D17+D18</f>
        <v>1231343395</v>
      </c>
      <c r="E16" s="47">
        <f>D16/C16*100</f>
        <v>70.314676703217089</v>
      </c>
      <c r="F16" s="79">
        <f>F17+F18</f>
        <v>112339892</v>
      </c>
      <c r="G16" s="47">
        <f t="shared" si="0"/>
        <v>6.4150611591613114</v>
      </c>
      <c r="H16" s="80">
        <f>SUM(H17+H18)</f>
        <v>1456023179</v>
      </c>
      <c r="I16" s="47">
        <f t="shared" si="1"/>
        <v>83.144799021539711</v>
      </c>
      <c r="J16" s="80">
        <f>SUM(J17+J18)</f>
        <v>1343683287</v>
      </c>
      <c r="K16" s="47">
        <f t="shared" si="3"/>
        <v>76.7297378623784</v>
      </c>
      <c r="L16" s="80">
        <f>I16</f>
        <v>83.144799021539711</v>
      </c>
      <c r="M16" s="80">
        <f>K16</f>
        <v>76.7297378623784</v>
      </c>
      <c r="N16" s="81"/>
      <c r="O16" s="82"/>
      <c r="P16" s="83"/>
      <c r="Q16" s="83"/>
      <c r="S16" s="85"/>
    </row>
    <row r="17" spans="1:19" s="72" customFormat="1">
      <c r="A17" s="62"/>
      <c r="B17" s="74" t="s">
        <v>22</v>
      </c>
      <c r="C17" s="64">
        <v>1719689727</v>
      </c>
      <c r="D17" s="65">
        <f>AGUSTUS!J17</f>
        <v>1221013395</v>
      </c>
      <c r="E17" s="47">
        <f t="shared" si="2"/>
        <v>71.001959006294626</v>
      </c>
      <c r="F17" s="142">
        <v>112339892</v>
      </c>
      <c r="G17" s="47">
        <f>F17/C17*100</f>
        <v>6.5325674879722069</v>
      </c>
      <c r="H17" s="47">
        <f>F17+J17</f>
        <v>1445693179</v>
      </c>
      <c r="I17" s="47">
        <f>H17/C17*100</f>
        <v>84.067093982239044</v>
      </c>
      <c r="J17" s="75">
        <f>D17+F17</f>
        <v>1333353287</v>
      </c>
      <c r="K17" s="47">
        <f>SUM(J17/C17)*100</f>
        <v>77.534526494266828</v>
      </c>
      <c r="L17" s="68">
        <f>I17</f>
        <v>84.067093982239044</v>
      </c>
      <c r="M17" s="68">
        <f t="shared" ref="M17:M34" si="4">K17</f>
        <v>77.534526494266828</v>
      </c>
      <c r="N17" s="69"/>
      <c r="O17" s="70"/>
      <c r="P17" s="71">
        <f>+L17*(C17)</f>
        <v>144569317900</v>
      </c>
      <c r="Q17" s="71">
        <f>+M17*(C17)</f>
        <v>133335328699.99998</v>
      </c>
      <c r="S17" s="76"/>
    </row>
    <row r="18" spans="1:19" s="72" customFormat="1" ht="28.5">
      <c r="A18" s="62"/>
      <c r="B18" s="74" t="s">
        <v>23</v>
      </c>
      <c r="C18" s="64">
        <v>31500000</v>
      </c>
      <c r="D18" s="65">
        <f>AGUSTUS!J18</f>
        <v>10330000</v>
      </c>
      <c r="E18" s="47">
        <f t="shared" si="2"/>
        <v>32.793650793650791</v>
      </c>
      <c r="F18" s="142"/>
      <c r="G18" s="47">
        <f t="shared" si="0"/>
        <v>0</v>
      </c>
      <c r="H18" s="47">
        <f>F18+J18</f>
        <v>10330000</v>
      </c>
      <c r="I18" s="47">
        <f t="shared" si="1"/>
        <v>32.793650793650791</v>
      </c>
      <c r="J18" s="75">
        <f>D18+F18</f>
        <v>10330000</v>
      </c>
      <c r="K18" s="47">
        <f>SUM(J18/C18)*100</f>
        <v>32.793650793650791</v>
      </c>
      <c r="L18" s="68"/>
      <c r="M18" s="68">
        <f t="shared" si="4"/>
        <v>32.793650793650791</v>
      </c>
      <c r="N18" s="69"/>
      <c r="O18" s="70"/>
      <c r="P18" s="71">
        <f>+L18*(C18)</f>
        <v>0</v>
      </c>
      <c r="Q18" s="71">
        <f>+M18*(C18)</f>
        <v>1032999999.9999999</v>
      </c>
      <c r="S18" s="76"/>
    </row>
    <row r="19" spans="1:19" s="84" customFormat="1">
      <c r="A19" s="77"/>
      <c r="B19" s="78" t="s">
        <v>24</v>
      </c>
      <c r="C19" s="143">
        <f>C20</f>
        <v>94679700</v>
      </c>
      <c r="D19" s="80">
        <f>D20</f>
        <v>48869000</v>
      </c>
      <c r="E19" s="47">
        <f t="shared" si="2"/>
        <v>51.615076938351088</v>
      </c>
      <c r="F19" s="79">
        <f>F20</f>
        <v>1417800</v>
      </c>
      <c r="G19" s="47">
        <f t="shared" si="0"/>
        <v>1.4974698905890069</v>
      </c>
      <c r="H19" s="80">
        <f>SUM(H20)</f>
        <v>51704600</v>
      </c>
      <c r="I19" s="47">
        <f t="shared" si="1"/>
        <v>54.610016719529106</v>
      </c>
      <c r="J19" s="80">
        <f>SUM(J20)</f>
        <v>50286800</v>
      </c>
      <c r="K19" s="47">
        <f t="shared" si="3"/>
        <v>53.112546828940097</v>
      </c>
      <c r="L19" s="80">
        <f>I19</f>
        <v>54.610016719529106</v>
      </c>
      <c r="M19" s="80">
        <f>K19</f>
        <v>53.112546828940097</v>
      </c>
      <c r="N19" s="81"/>
      <c r="O19" s="82"/>
      <c r="P19" s="83"/>
      <c r="Q19" s="83"/>
      <c r="S19" s="85"/>
    </row>
    <row r="20" spans="1:19" s="72" customFormat="1">
      <c r="A20" s="62"/>
      <c r="B20" s="74" t="s">
        <v>25</v>
      </c>
      <c r="C20" s="64">
        <v>94679700</v>
      </c>
      <c r="D20" s="65">
        <f>AGUSTUS!J20</f>
        <v>48869000</v>
      </c>
      <c r="E20" s="47">
        <f t="shared" si="2"/>
        <v>51.615076938351088</v>
      </c>
      <c r="F20" s="1">
        <v>1417800</v>
      </c>
      <c r="G20" s="47">
        <f t="shared" si="0"/>
        <v>1.4974698905890069</v>
      </c>
      <c r="H20" s="47">
        <f>F20+J20</f>
        <v>51704600</v>
      </c>
      <c r="I20" s="47">
        <f t="shared" si="1"/>
        <v>54.610016719529106</v>
      </c>
      <c r="J20" s="75">
        <f>D20+F20</f>
        <v>50286800</v>
      </c>
      <c r="K20" s="47">
        <f t="shared" si="3"/>
        <v>53.112546828940097</v>
      </c>
      <c r="L20" s="68">
        <f>I20</f>
        <v>54.610016719529106</v>
      </c>
      <c r="M20" s="68">
        <f t="shared" si="4"/>
        <v>53.112546828940097</v>
      </c>
      <c r="N20" s="69"/>
      <c r="O20" s="70"/>
      <c r="P20" s="71">
        <f>+L20*(C20)</f>
        <v>5170460000</v>
      </c>
      <c r="Q20" s="71">
        <f>+M20*(C20)</f>
        <v>5028680000</v>
      </c>
      <c r="S20" s="76"/>
    </row>
    <row r="21" spans="1:19" s="84" customFormat="1" ht="28.5">
      <c r="A21" s="96"/>
      <c r="B21" s="78" t="s">
        <v>49</v>
      </c>
      <c r="C21" s="143">
        <f>C22</f>
        <v>13018000</v>
      </c>
      <c r="D21" s="80">
        <f>D22</f>
        <v>12950000</v>
      </c>
      <c r="E21" s="47">
        <f t="shared" si="2"/>
        <v>99.477646335842678</v>
      </c>
      <c r="F21" s="133">
        <f>F22</f>
        <v>0</v>
      </c>
      <c r="G21" s="47">
        <f t="shared" si="0"/>
        <v>0</v>
      </c>
      <c r="H21" s="80">
        <f>H22</f>
        <v>12950000</v>
      </c>
      <c r="I21" s="47">
        <f t="shared" si="1"/>
        <v>99.477646335842678</v>
      </c>
      <c r="J21" s="164">
        <f>J22</f>
        <v>12950000</v>
      </c>
      <c r="K21" s="47">
        <f t="shared" si="3"/>
        <v>99.477646335842678</v>
      </c>
      <c r="L21" s="80">
        <f>I21</f>
        <v>99.477646335842678</v>
      </c>
      <c r="M21" s="80">
        <f>K21</f>
        <v>99.477646335842678</v>
      </c>
      <c r="N21" s="81"/>
      <c r="O21" s="82"/>
      <c r="P21" s="83"/>
      <c r="Q21" s="83"/>
      <c r="S21" s="85"/>
    </row>
    <row r="22" spans="1:19" s="72" customFormat="1">
      <c r="A22" s="62"/>
      <c r="B22" s="74" t="s">
        <v>50</v>
      </c>
      <c r="C22" s="64">
        <v>13018000</v>
      </c>
      <c r="D22" s="65">
        <f>AGUSTUS!J22</f>
        <v>12950000</v>
      </c>
      <c r="E22" s="47"/>
      <c r="F22" s="1"/>
      <c r="G22" s="47"/>
      <c r="H22" s="47">
        <f>F22+J22</f>
        <v>12950000</v>
      </c>
      <c r="I22" s="47"/>
      <c r="J22" s="75">
        <f>D22+F22</f>
        <v>12950000</v>
      </c>
      <c r="K22" s="47"/>
      <c r="L22" s="68"/>
      <c r="M22" s="68"/>
      <c r="N22" s="69"/>
      <c r="O22" s="70"/>
      <c r="P22" s="71"/>
      <c r="Q22" s="71"/>
      <c r="S22" s="76"/>
    </row>
    <row r="23" spans="1:19" s="84" customFormat="1" ht="28.5">
      <c r="A23" s="77"/>
      <c r="B23" s="78" t="s">
        <v>26</v>
      </c>
      <c r="C23" s="55">
        <f>C24+C25</f>
        <v>70381200</v>
      </c>
      <c r="D23" s="55">
        <f>D24+D25</f>
        <v>41021888</v>
      </c>
      <c r="E23" s="47">
        <f t="shared" si="2"/>
        <v>58.285292095048113</v>
      </c>
      <c r="F23" s="79">
        <f>F24+F25</f>
        <v>4748321</v>
      </c>
      <c r="G23" s="47">
        <f t="shared" si="0"/>
        <v>6.7465757901257719</v>
      </c>
      <c r="H23" s="80">
        <f>SUM(H24+H25)</f>
        <v>50518530</v>
      </c>
      <c r="I23" s="47">
        <f t="shared" si="1"/>
        <v>71.778443675299656</v>
      </c>
      <c r="J23" s="80">
        <f>SUM(J24+J25)</f>
        <v>45770209</v>
      </c>
      <c r="K23" s="47">
        <f t="shared" si="3"/>
        <v>65.031867885173881</v>
      </c>
      <c r="L23" s="80">
        <f>I23</f>
        <v>71.778443675299656</v>
      </c>
      <c r="M23" s="80">
        <f>K23</f>
        <v>65.031867885173881</v>
      </c>
      <c r="N23" s="81"/>
      <c r="O23" s="82"/>
      <c r="P23" s="83"/>
      <c r="Q23" s="83"/>
      <c r="S23" s="85"/>
    </row>
    <row r="24" spans="1:19" s="72" customFormat="1" ht="28.5">
      <c r="A24" s="62"/>
      <c r="B24" s="74" t="s">
        <v>27</v>
      </c>
      <c r="C24" s="64">
        <v>8400000</v>
      </c>
      <c r="D24" s="65">
        <f>AGUSTUS!J24</f>
        <v>3693513</v>
      </c>
      <c r="E24" s="47">
        <f t="shared" si="2"/>
        <v>43.970392857142862</v>
      </c>
      <c r="F24" s="142"/>
      <c r="G24" s="47">
        <f t="shared" si="0"/>
        <v>0</v>
      </c>
      <c r="H24" s="47">
        <f>F24+J24</f>
        <v>3693513</v>
      </c>
      <c r="I24" s="47">
        <f t="shared" si="1"/>
        <v>43.970392857142862</v>
      </c>
      <c r="J24" s="75">
        <f>D24+F24</f>
        <v>3693513</v>
      </c>
      <c r="K24" s="47">
        <f t="shared" si="3"/>
        <v>43.970392857142862</v>
      </c>
      <c r="L24" s="68">
        <f t="shared" ref="L24:L34" si="5">I24</f>
        <v>43.970392857142862</v>
      </c>
      <c r="M24" s="68">
        <f t="shared" si="4"/>
        <v>43.970392857142862</v>
      </c>
      <c r="N24" s="69"/>
      <c r="O24" s="70"/>
      <c r="P24" s="71">
        <f>+L24*(C24)</f>
        <v>369351300.00000006</v>
      </c>
      <c r="Q24" s="71">
        <f>+M24*(C24)</f>
        <v>369351300.00000006</v>
      </c>
      <c r="S24" s="76"/>
    </row>
    <row r="25" spans="1:19" s="72" customFormat="1" ht="12.75" customHeight="1">
      <c r="A25" s="62"/>
      <c r="B25" s="74" t="s">
        <v>28</v>
      </c>
      <c r="C25" s="64">
        <v>61981200</v>
      </c>
      <c r="D25" s="65">
        <f>AGUSTUS!J25</f>
        <v>37328375</v>
      </c>
      <c r="E25" s="47">
        <f t="shared" si="2"/>
        <v>60.225318322330004</v>
      </c>
      <c r="F25" s="142">
        <v>4748321</v>
      </c>
      <c r="G25" s="47">
        <f t="shared" si="0"/>
        <v>7.6609052422347421</v>
      </c>
      <c r="H25" s="47">
        <f>F25+J25</f>
        <v>46825017</v>
      </c>
      <c r="I25" s="47">
        <f t="shared" si="1"/>
        <v>75.547128806799478</v>
      </c>
      <c r="J25" s="75">
        <f>D25+F25</f>
        <v>42076696</v>
      </c>
      <c r="K25" s="47">
        <f t="shared" si="3"/>
        <v>67.886223564564744</v>
      </c>
      <c r="L25" s="68">
        <f t="shared" si="5"/>
        <v>75.547128806799478</v>
      </c>
      <c r="M25" s="68">
        <f t="shared" si="4"/>
        <v>67.886223564564744</v>
      </c>
      <c r="N25" s="69"/>
      <c r="O25" s="70"/>
      <c r="P25" s="71">
        <f>+L25*(C25)</f>
        <v>4682501700</v>
      </c>
      <c r="Q25" s="71">
        <f>+M25*(C25)</f>
        <v>4207669600.0000005</v>
      </c>
      <c r="S25" s="76"/>
    </row>
    <row r="26" spans="1:19" s="84" customFormat="1" ht="28.5">
      <c r="A26" s="77"/>
      <c r="B26" s="78" t="s">
        <v>29</v>
      </c>
      <c r="C26" s="55">
        <f>C27+C28+C29</f>
        <v>42923000</v>
      </c>
      <c r="D26" s="55">
        <f>D27+D28+D29</f>
        <v>10203829</v>
      </c>
      <c r="E26" s="47">
        <f t="shared" si="2"/>
        <v>23.772404072408733</v>
      </c>
      <c r="F26" s="79">
        <f>SUM(F27:F29)</f>
        <v>7928000</v>
      </c>
      <c r="G26" s="47">
        <f t="shared" si="0"/>
        <v>18.470283996924724</v>
      </c>
      <c r="H26" s="80">
        <f>SUM(H27:H29)</f>
        <v>26059829</v>
      </c>
      <c r="I26" s="47">
        <f t="shared" si="1"/>
        <v>60.712972066258189</v>
      </c>
      <c r="J26" s="80">
        <f>SUM(J27:J29)</f>
        <v>18131829</v>
      </c>
      <c r="K26" s="47">
        <f t="shared" si="3"/>
        <v>42.242688069333454</v>
      </c>
      <c r="L26" s="80">
        <f>I26</f>
        <v>60.712972066258189</v>
      </c>
      <c r="M26" s="80">
        <f>K26</f>
        <v>42.242688069333454</v>
      </c>
      <c r="N26" s="81"/>
      <c r="O26" s="82"/>
      <c r="P26" s="83"/>
      <c r="Q26" s="83"/>
      <c r="S26" s="85"/>
    </row>
    <row r="27" spans="1:19" s="72" customFormat="1" ht="42.75">
      <c r="A27" s="62"/>
      <c r="B27" s="74" t="s">
        <v>30</v>
      </c>
      <c r="C27" s="87">
        <v>15500000</v>
      </c>
      <c r="D27" s="65">
        <f>AGUSTUS!J27</f>
        <v>7780229</v>
      </c>
      <c r="E27" s="47">
        <f t="shared" si="2"/>
        <v>50.195025806451611</v>
      </c>
      <c r="F27" s="142"/>
      <c r="G27" s="47">
        <f t="shared" si="0"/>
        <v>0</v>
      </c>
      <c r="H27" s="47">
        <f>F27+J27</f>
        <v>7780229</v>
      </c>
      <c r="I27" s="47">
        <f t="shared" si="1"/>
        <v>50.195025806451611</v>
      </c>
      <c r="J27" s="75">
        <f>D27+F27</f>
        <v>7780229</v>
      </c>
      <c r="K27" s="47">
        <f t="shared" si="3"/>
        <v>50.195025806451611</v>
      </c>
      <c r="L27" s="68">
        <f t="shared" si="5"/>
        <v>50.195025806451611</v>
      </c>
      <c r="M27" s="68">
        <f t="shared" si="4"/>
        <v>50.195025806451611</v>
      </c>
      <c r="N27" s="69"/>
      <c r="O27" s="70"/>
      <c r="P27" s="71">
        <f>+L27*(C27)</f>
        <v>778022900</v>
      </c>
      <c r="Q27" s="71">
        <f>+M27*(C27)</f>
        <v>778022900</v>
      </c>
      <c r="S27" s="76"/>
    </row>
    <row r="28" spans="1:19" s="72" customFormat="1" ht="28.5">
      <c r="A28" s="62"/>
      <c r="B28" s="74" t="s">
        <v>51</v>
      </c>
      <c r="C28" s="87">
        <v>23959000</v>
      </c>
      <c r="D28" s="65">
        <f>AGUSTUS!J28</f>
        <v>0</v>
      </c>
      <c r="E28" s="47"/>
      <c r="F28" s="142">
        <v>7928000</v>
      </c>
      <c r="G28" s="47"/>
      <c r="H28" s="47">
        <f>F28+J28</f>
        <v>15856000</v>
      </c>
      <c r="I28" s="47"/>
      <c r="J28" s="75">
        <f t="shared" ref="J28:J29" si="6">D28+F28</f>
        <v>7928000</v>
      </c>
      <c r="K28" s="47"/>
      <c r="L28" s="68"/>
      <c r="M28" s="68"/>
      <c r="N28" s="69"/>
      <c r="O28" s="70"/>
      <c r="P28" s="71"/>
      <c r="Q28" s="71"/>
      <c r="S28" s="76"/>
    </row>
    <row r="29" spans="1:19" s="72" customFormat="1" ht="28.5">
      <c r="A29" s="62"/>
      <c r="B29" s="74" t="s">
        <v>52</v>
      </c>
      <c r="C29" s="87">
        <v>3464000</v>
      </c>
      <c r="D29" s="65">
        <f>AGUSTUS!J29</f>
        <v>2423600</v>
      </c>
      <c r="E29" s="47"/>
      <c r="F29" s="142"/>
      <c r="G29" s="47"/>
      <c r="H29" s="47">
        <f t="shared" ref="H29" si="7">F29+J29</f>
        <v>2423600</v>
      </c>
      <c r="I29" s="47"/>
      <c r="J29" s="75">
        <f t="shared" si="6"/>
        <v>2423600</v>
      </c>
      <c r="K29" s="47"/>
      <c r="L29" s="68"/>
      <c r="M29" s="68"/>
      <c r="N29" s="69"/>
      <c r="O29" s="70"/>
      <c r="P29" s="71"/>
      <c r="Q29" s="71"/>
      <c r="S29" s="76"/>
    </row>
    <row r="30" spans="1:19" s="94" customFormat="1" ht="28.5">
      <c r="A30" s="88" t="s">
        <v>31</v>
      </c>
      <c r="B30" s="89" t="s">
        <v>32</v>
      </c>
      <c r="C30" s="140">
        <f>C31</f>
        <v>46248000</v>
      </c>
      <c r="D30" s="140">
        <f>D31</f>
        <v>3787500</v>
      </c>
      <c r="E30" s="47">
        <f t="shared" si="2"/>
        <v>8.1895433316035291</v>
      </c>
      <c r="F30" s="90">
        <f>F31</f>
        <v>0</v>
      </c>
      <c r="G30" s="47">
        <f t="shared" si="0"/>
        <v>0</v>
      </c>
      <c r="H30" s="68">
        <f>SUM(H31)</f>
        <v>3787500</v>
      </c>
      <c r="I30" s="47">
        <f t="shared" si="1"/>
        <v>8.1895433316035291</v>
      </c>
      <c r="J30" s="68">
        <f>SUM(J31)</f>
        <v>3787500</v>
      </c>
      <c r="K30" s="47">
        <f>SUM(J30/C30)*100</f>
        <v>8.1895433316035291</v>
      </c>
      <c r="L30" s="68">
        <f>I30</f>
        <v>8.1895433316035291</v>
      </c>
      <c r="M30" s="68">
        <f>K30</f>
        <v>8.1895433316035291</v>
      </c>
      <c r="N30" s="91"/>
      <c r="O30" s="92"/>
      <c r="P30" s="93"/>
      <c r="Q30" s="93"/>
      <c r="S30" s="95"/>
    </row>
    <row r="31" spans="1:19" s="84" customFormat="1" ht="28.5">
      <c r="A31" s="96"/>
      <c r="B31" s="78" t="s">
        <v>33</v>
      </c>
      <c r="C31" s="55">
        <f>C33+C34</f>
        <v>46248000</v>
      </c>
      <c r="D31" s="55">
        <f>D33+D34</f>
        <v>3787500</v>
      </c>
      <c r="E31" s="47">
        <f t="shared" si="2"/>
        <v>8.1895433316035291</v>
      </c>
      <c r="F31" s="79">
        <f>F33+F34</f>
        <v>0</v>
      </c>
      <c r="G31" s="47">
        <f t="shared" si="0"/>
        <v>0</v>
      </c>
      <c r="H31" s="80">
        <f>SUM(H33+H34)</f>
        <v>3787500</v>
      </c>
      <c r="I31" s="47">
        <f t="shared" si="1"/>
        <v>8.1895433316035291</v>
      </c>
      <c r="J31" s="80">
        <f>SUM(J33+J34)</f>
        <v>3787500</v>
      </c>
      <c r="K31" s="47">
        <f t="shared" si="3"/>
        <v>8.1895433316035291</v>
      </c>
      <c r="L31" s="80">
        <f>I31</f>
        <v>8.1895433316035291</v>
      </c>
      <c r="M31" s="80">
        <f>K31</f>
        <v>8.1895433316035291</v>
      </c>
      <c r="N31" s="81"/>
      <c r="O31" s="82"/>
      <c r="P31" s="83"/>
      <c r="Q31" s="83"/>
      <c r="S31" s="85"/>
    </row>
    <row r="32" spans="1:19" s="72" customFormat="1" ht="28.5">
      <c r="A32" s="62"/>
      <c r="B32" s="74" t="s">
        <v>53</v>
      </c>
      <c r="C32" s="138">
        <v>0</v>
      </c>
      <c r="D32" s="65">
        <f>AGUSTUS!J32</f>
        <v>0</v>
      </c>
      <c r="E32" s="135"/>
      <c r="F32" s="136"/>
      <c r="G32" s="135"/>
      <c r="H32" s="47">
        <f>F32+J32</f>
        <v>0</v>
      </c>
      <c r="I32" s="135"/>
      <c r="J32" s="75">
        <f>D32+F32</f>
        <v>0</v>
      </c>
      <c r="K32" s="135"/>
      <c r="L32" s="135"/>
      <c r="M32" s="135"/>
      <c r="N32" s="69"/>
      <c r="O32" s="70"/>
      <c r="P32" s="71"/>
      <c r="Q32" s="71"/>
      <c r="S32" s="137"/>
    </row>
    <row r="33" spans="1:19" s="72" customFormat="1" ht="28.5">
      <c r="A33" s="62"/>
      <c r="B33" s="74" t="s">
        <v>34</v>
      </c>
      <c r="C33" s="64">
        <v>3600000</v>
      </c>
      <c r="D33" s="65">
        <f>AGUSTUS!J33</f>
        <v>1800000</v>
      </c>
      <c r="E33" s="47">
        <f>D33/C33*100</f>
        <v>50</v>
      </c>
      <c r="F33" s="142"/>
      <c r="G33" s="47">
        <f t="shared" si="0"/>
        <v>0</v>
      </c>
      <c r="H33" s="47">
        <f>F33+J33</f>
        <v>1800000</v>
      </c>
      <c r="I33" s="47">
        <f t="shared" si="1"/>
        <v>50</v>
      </c>
      <c r="J33" s="75">
        <f>D33+F33</f>
        <v>1800000</v>
      </c>
      <c r="K33" s="47">
        <f t="shared" si="3"/>
        <v>50</v>
      </c>
      <c r="L33" s="68">
        <f t="shared" si="5"/>
        <v>50</v>
      </c>
      <c r="M33" s="68">
        <f t="shared" si="4"/>
        <v>50</v>
      </c>
      <c r="N33" s="69"/>
      <c r="O33" s="70"/>
      <c r="P33" s="71">
        <f>+L33*(C33)</f>
        <v>180000000</v>
      </c>
      <c r="Q33" s="71">
        <f>+M33*(C33)</f>
        <v>180000000</v>
      </c>
      <c r="S33" s="76"/>
    </row>
    <row r="34" spans="1:19" s="72" customFormat="1" ht="28.5">
      <c r="A34" s="62"/>
      <c r="B34" s="74" t="s">
        <v>35</v>
      </c>
      <c r="C34" s="87">
        <v>42648000</v>
      </c>
      <c r="D34" s="65">
        <f>AGUSTUS!J34</f>
        <v>1987500</v>
      </c>
      <c r="E34" s="47">
        <f>D34/C34*100</f>
        <v>4.6602419808666289</v>
      </c>
      <c r="F34" s="142"/>
      <c r="G34" s="47">
        <f t="shared" si="0"/>
        <v>0</v>
      </c>
      <c r="H34" s="47">
        <f>F34+J34</f>
        <v>1987500</v>
      </c>
      <c r="I34" s="47">
        <f t="shared" si="1"/>
        <v>4.6602419808666289</v>
      </c>
      <c r="J34" s="75">
        <f>D34+F34</f>
        <v>1987500</v>
      </c>
      <c r="K34" s="47">
        <f t="shared" si="3"/>
        <v>4.6602419808666289</v>
      </c>
      <c r="L34" s="68">
        <f t="shared" si="5"/>
        <v>4.6602419808666289</v>
      </c>
      <c r="M34" s="68">
        <f t="shared" si="4"/>
        <v>4.6602419808666289</v>
      </c>
      <c r="N34" s="69"/>
      <c r="O34" s="70"/>
      <c r="P34" s="71">
        <f>+L34*(C34)</f>
        <v>198750000</v>
      </c>
      <c r="Q34" s="71">
        <f>+M34*(C34)</f>
        <v>198750000</v>
      </c>
      <c r="S34" s="76"/>
    </row>
    <row r="35" spans="1:19" s="94" customFormat="1" ht="28.5">
      <c r="A35" s="88" t="s">
        <v>36</v>
      </c>
      <c r="B35" s="89" t="s">
        <v>37</v>
      </c>
      <c r="C35" s="141">
        <f>C36</f>
        <v>13500000</v>
      </c>
      <c r="D35" s="141">
        <f>D36</f>
        <v>0</v>
      </c>
      <c r="E35" s="47">
        <f t="shared" si="2"/>
        <v>0</v>
      </c>
      <c r="F35" s="90">
        <f>F36</f>
        <v>0</v>
      </c>
      <c r="G35" s="47">
        <f t="shared" si="0"/>
        <v>0</v>
      </c>
      <c r="H35" s="68">
        <f>SUM(H36)</f>
        <v>0</v>
      </c>
      <c r="I35" s="47">
        <f t="shared" si="1"/>
        <v>0</v>
      </c>
      <c r="J35" s="68">
        <f>SUM(J36)</f>
        <v>0</v>
      </c>
      <c r="K35" s="47">
        <f t="shared" si="3"/>
        <v>0</v>
      </c>
      <c r="L35" s="68">
        <f>I35</f>
        <v>0</v>
      </c>
      <c r="M35" s="68">
        <f>K35</f>
        <v>0</v>
      </c>
      <c r="N35" s="91"/>
      <c r="O35" s="92"/>
      <c r="P35" s="93"/>
      <c r="Q35" s="93"/>
      <c r="S35" s="95"/>
    </row>
    <row r="36" spans="1:19" s="84" customFormat="1" ht="28.5">
      <c r="A36" s="96"/>
      <c r="B36" s="78" t="s">
        <v>38</v>
      </c>
      <c r="C36" s="86">
        <f>C37</f>
        <v>13500000</v>
      </c>
      <c r="D36" s="86">
        <f>D37</f>
        <v>0</v>
      </c>
      <c r="E36" s="47">
        <f t="shared" si="2"/>
        <v>0</v>
      </c>
      <c r="F36" s="79">
        <f>F37</f>
        <v>0</v>
      </c>
      <c r="G36" s="47">
        <f t="shared" si="0"/>
        <v>0</v>
      </c>
      <c r="H36" s="80">
        <f>SUM(H37)</f>
        <v>0</v>
      </c>
      <c r="I36" s="47">
        <f t="shared" si="1"/>
        <v>0</v>
      </c>
      <c r="J36" s="80">
        <f>SUM(J37)</f>
        <v>0</v>
      </c>
      <c r="K36" s="47">
        <f t="shared" si="3"/>
        <v>0</v>
      </c>
      <c r="L36" s="80">
        <f>I36</f>
        <v>0</v>
      </c>
      <c r="M36" s="80">
        <f>K36</f>
        <v>0</v>
      </c>
      <c r="N36" s="81"/>
      <c r="O36" s="82"/>
      <c r="P36" s="83"/>
      <c r="Q36" s="83"/>
      <c r="S36" s="85"/>
    </row>
    <row r="37" spans="1:19" s="72" customFormat="1" ht="28.5">
      <c r="A37" s="62"/>
      <c r="B37" s="74" t="s">
        <v>39</v>
      </c>
      <c r="C37" s="64">
        <v>13500000</v>
      </c>
      <c r="D37" s="65">
        <f>AGUSTUS!J37</f>
        <v>0</v>
      </c>
      <c r="E37" s="47">
        <f t="shared" si="2"/>
        <v>0</v>
      </c>
      <c r="F37" s="66"/>
      <c r="G37" s="47">
        <f t="shared" si="0"/>
        <v>0</v>
      </c>
      <c r="H37" s="47">
        <f>F37+J37</f>
        <v>0</v>
      </c>
      <c r="I37" s="47">
        <f t="shared" si="1"/>
        <v>0</v>
      </c>
      <c r="J37" s="75">
        <f>D37+F37</f>
        <v>0</v>
      </c>
      <c r="K37" s="47">
        <f t="shared" si="3"/>
        <v>0</v>
      </c>
      <c r="L37" s="68">
        <f t="shared" ref="L37" si="8">I37</f>
        <v>0</v>
      </c>
      <c r="M37" s="68">
        <f t="shared" ref="M37" si="9">K37</f>
        <v>0</v>
      </c>
      <c r="N37" s="69"/>
      <c r="O37" s="70"/>
      <c r="P37" s="71">
        <f>+L37*(C37)</f>
        <v>0</v>
      </c>
      <c r="Q37" s="71">
        <f>+M37*(C37)</f>
        <v>0</v>
      </c>
      <c r="S37" s="76"/>
    </row>
    <row r="38" spans="1:19" s="94" customFormat="1" ht="28.5">
      <c r="A38" s="88" t="s">
        <v>40</v>
      </c>
      <c r="B38" s="89" t="s">
        <v>41</v>
      </c>
      <c r="C38" s="141">
        <f>C39</f>
        <v>18273600</v>
      </c>
      <c r="D38" s="141">
        <f>D39</f>
        <v>18248600</v>
      </c>
      <c r="E38" s="47">
        <f t="shared" si="2"/>
        <v>99.863190613781626</v>
      </c>
      <c r="F38" s="90">
        <f>F39</f>
        <v>0</v>
      </c>
      <c r="G38" s="47">
        <f t="shared" si="0"/>
        <v>0</v>
      </c>
      <c r="H38" s="68">
        <f>SUM(H39)</f>
        <v>18248600</v>
      </c>
      <c r="I38" s="47">
        <f t="shared" si="1"/>
        <v>99.863190613781626</v>
      </c>
      <c r="J38" s="68">
        <f>SUM(J39)</f>
        <v>18248600</v>
      </c>
      <c r="K38" s="47">
        <f t="shared" si="3"/>
        <v>99.863190613781626</v>
      </c>
      <c r="L38" s="68">
        <f>I38</f>
        <v>99.863190613781626</v>
      </c>
      <c r="M38" s="68">
        <f>K38</f>
        <v>99.863190613781626</v>
      </c>
      <c r="N38" s="91"/>
      <c r="O38" s="92"/>
      <c r="P38" s="93"/>
      <c r="Q38" s="93"/>
      <c r="S38" s="95"/>
    </row>
    <row r="39" spans="1:19" s="84" customFormat="1" ht="38.25" customHeight="1">
      <c r="A39" s="96"/>
      <c r="B39" s="78" t="s">
        <v>42</v>
      </c>
      <c r="C39" s="55">
        <f>C40</f>
        <v>18273600</v>
      </c>
      <c r="D39" s="80">
        <f>D40</f>
        <v>18248600</v>
      </c>
      <c r="E39" s="47">
        <f t="shared" si="2"/>
        <v>99.863190613781626</v>
      </c>
      <c r="F39" s="79">
        <f>F40</f>
        <v>0</v>
      </c>
      <c r="G39" s="47">
        <f t="shared" si="0"/>
        <v>0</v>
      </c>
      <c r="H39" s="80">
        <f>SUM(H40)</f>
        <v>18248600</v>
      </c>
      <c r="I39" s="47">
        <f t="shared" si="1"/>
        <v>99.863190613781626</v>
      </c>
      <c r="J39" s="80">
        <f>SUM(J40)</f>
        <v>18248600</v>
      </c>
      <c r="K39" s="47">
        <f t="shared" si="3"/>
        <v>99.863190613781626</v>
      </c>
      <c r="L39" s="80">
        <f>I39</f>
        <v>99.863190613781626</v>
      </c>
      <c r="M39" s="80">
        <f>K39</f>
        <v>99.863190613781626</v>
      </c>
      <c r="N39" s="81"/>
      <c r="O39" s="82"/>
      <c r="P39" s="83"/>
      <c r="Q39" s="83"/>
      <c r="S39" s="85"/>
    </row>
    <row r="40" spans="1:19" s="72" customFormat="1" ht="15.75" thickBot="1">
      <c r="A40" s="62"/>
      <c r="B40" s="74" t="s">
        <v>54</v>
      </c>
      <c r="C40" s="97">
        <v>18273600</v>
      </c>
      <c r="D40" s="65">
        <f>AGUSTUS!J40</f>
        <v>18248600</v>
      </c>
      <c r="E40" s="98">
        <f t="shared" si="2"/>
        <v>99.863190613781626</v>
      </c>
      <c r="F40" s="1"/>
      <c r="G40" s="98">
        <f t="shared" si="0"/>
        <v>0</v>
      </c>
      <c r="H40" s="47">
        <f>F40+J40</f>
        <v>18248600</v>
      </c>
      <c r="I40" s="98">
        <f t="shared" si="1"/>
        <v>99.863190613781626</v>
      </c>
      <c r="J40" s="75">
        <f>D40+F40</f>
        <v>18248600</v>
      </c>
      <c r="K40" s="98">
        <f t="shared" si="3"/>
        <v>99.863190613781626</v>
      </c>
      <c r="L40" s="68">
        <f t="shared" ref="L40" si="10">I40</f>
        <v>99.863190613781626</v>
      </c>
      <c r="M40" s="68">
        <f t="shared" ref="M40" si="11">K40</f>
        <v>99.863190613781626</v>
      </c>
      <c r="N40" s="99"/>
      <c r="O40" s="70"/>
      <c r="P40" s="71">
        <f>+L40*(C40)</f>
        <v>1824860000</v>
      </c>
      <c r="Q40" s="71">
        <f>+M40*(C40)</f>
        <v>1824860000</v>
      </c>
      <c r="S40" s="76"/>
    </row>
    <row r="41" spans="1:19" s="72" customFormat="1" ht="15.75" thickBot="1">
      <c r="A41" s="100"/>
      <c r="B41" s="101"/>
      <c r="C41" s="102"/>
      <c r="D41" s="65"/>
      <c r="E41" s="103"/>
      <c r="F41" s="104"/>
      <c r="G41" s="103"/>
      <c r="H41" s="105"/>
      <c r="I41" s="103"/>
      <c r="J41" s="105"/>
      <c r="K41" s="103"/>
      <c r="L41" s="106"/>
      <c r="M41" s="106"/>
      <c r="N41" s="107"/>
      <c r="O41" s="108"/>
      <c r="P41" s="71"/>
      <c r="Q41" s="71"/>
      <c r="S41" s="76"/>
    </row>
    <row r="42" spans="1:19" s="115" customFormat="1" ht="15.75" thickBot="1">
      <c r="A42" s="109"/>
      <c r="B42" s="110" t="s">
        <v>43</v>
      </c>
      <c r="C42" s="111">
        <f>SUM(C12+C30+C35+C38)</f>
        <v>2053931627</v>
      </c>
      <c r="D42" s="111">
        <f>SUM(D12+D30+D35+D38)</f>
        <v>1366424212</v>
      </c>
      <c r="E42" s="112">
        <f>D42/C42*100</f>
        <v>66.527249205262862</v>
      </c>
      <c r="F42" s="113">
        <f>SUM(F12+F30+F35+F38)</f>
        <v>129332413</v>
      </c>
      <c r="G42" s="112">
        <f>F42/C42*100</f>
        <v>6.2968217295969406</v>
      </c>
      <c r="H42" s="111">
        <f>SUM(H12+H30+H35+H38)</f>
        <v>1612139038</v>
      </c>
      <c r="I42" s="112">
        <f>H42/C42*100</f>
        <v>78.490394558786349</v>
      </c>
      <c r="J42" s="111">
        <f>SUM(J12+J30+J35+J38)</f>
        <v>1495756625</v>
      </c>
      <c r="K42" s="112">
        <f>SUM(J42/C42)*100</f>
        <v>72.82407093485979</v>
      </c>
      <c r="L42" s="112">
        <f>P42/(C42)</f>
        <v>77.013091244443842</v>
      </c>
      <c r="M42" s="112">
        <f>Q42/(C42)</f>
        <v>71.689583316397318</v>
      </c>
      <c r="N42" s="41"/>
      <c r="O42" s="108"/>
      <c r="P42" s="114">
        <f>SUM(P11:P40)/2</f>
        <v>158179623800</v>
      </c>
      <c r="Q42" s="114">
        <f>SUM(Q11:Q40)/2</f>
        <v>147245502500</v>
      </c>
      <c r="S42" s="116"/>
    </row>
    <row r="43" spans="1:19" ht="15.75">
      <c r="A43" s="117"/>
      <c r="B43" s="117"/>
      <c r="C43" s="118"/>
      <c r="D43" s="119"/>
      <c r="E43" s="118"/>
      <c r="F43" s="120"/>
      <c r="G43" s="118"/>
      <c r="H43" s="118"/>
      <c r="I43" s="118"/>
      <c r="J43" s="117"/>
      <c r="K43" s="117"/>
      <c r="L43" s="117"/>
      <c r="M43" s="117"/>
      <c r="N43" s="117"/>
      <c r="O43" s="2"/>
      <c r="P43" s="2"/>
      <c r="Q43" s="2"/>
    </row>
    <row r="44" spans="1:19" ht="15.75">
      <c r="A44" s="117"/>
      <c r="B44" s="130"/>
      <c r="C44" s="118"/>
      <c r="D44" s="119"/>
      <c r="E44" s="118"/>
      <c r="F44" s="120"/>
      <c r="G44" s="118"/>
      <c r="H44" s="118"/>
      <c r="I44" s="118"/>
      <c r="J44" s="121" t="s">
        <v>125</v>
      </c>
      <c r="K44" s="121"/>
      <c r="L44" s="121"/>
      <c r="M44" s="121"/>
      <c r="N44" s="121"/>
      <c r="Q44" s="2"/>
    </row>
    <row r="45" spans="1:19" ht="15.75">
      <c r="A45" s="117"/>
      <c r="B45" s="117"/>
      <c r="C45" s="118"/>
      <c r="D45" s="119"/>
      <c r="E45" s="118"/>
      <c r="F45" s="120"/>
      <c r="G45" s="118"/>
      <c r="H45" s="118"/>
      <c r="I45" s="118"/>
      <c r="J45" s="122" t="s">
        <v>44</v>
      </c>
      <c r="K45" s="122"/>
      <c r="L45" s="122"/>
      <c r="M45" s="122"/>
      <c r="N45" s="122"/>
      <c r="Q45" s="2"/>
    </row>
    <row r="46" spans="1:19" ht="15.75">
      <c r="A46" s="117"/>
      <c r="B46" s="117"/>
      <c r="C46" s="131"/>
      <c r="D46" s="119"/>
      <c r="E46" s="118"/>
      <c r="F46" s="120"/>
      <c r="G46" s="118"/>
      <c r="H46" s="118"/>
      <c r="I46" s="118"/>
      <c r="J46" s="123"/>
      <c r="K46" s="123"/>
      <c r="L46" s="123"/>
      <c r="M46" s="123"/>
      <c r="N46" s="123"/>
      <c r="Q46" s="2"/>
    </row>
    <row r="47" spans="1:19" ht="15.75">
      <c r="A47" s="117"/>
      <c r="B47" s="117"/>
      <c r="C47" s="132"/>
      <c r="D47" s="119"/>
      <c r="E47" s="118"/>
      <c r="F47" s="120"/>
      <c r="G47" s="118"/>
      <c r="H47" s="118"/>
      <c r="I47" s="118"/>
      <c r="J47" s="118"/>
      <c r="K47" s="124"/>
      <c r="L47" s="125"/>
      <c r="M47" s="124"/>
      <c r="N47" s="124"/>
      <c r="Q47" s="2"/>
    </row>
    <row r="48" spans="1:19" ht="15.75">
      <c r="A48" s="117"/>
      <c r="B48" s="117"/>
      <c r="C48" s="118"/>
      <c r="D48" s="119"/>
      <c r="E48" s="118"/>
      <c r="F48" s="120"/>
      <c r="G48" s="118"/>
      <c r="H48" s="118"/>
      <c r="I48" s="118"/>
      <c r="J48" s="118"/>
      <c r="K48" s="124"/>
      <c r="L48" s="125"/>
      <c r="M48" s="124"/>
      <c r="N48" s="124"/>
      <c r="Q48" s="2"/>
    </row>
    <row r="49" spans="1:17" ht="15.75">
      <c r="A49" s="117"/>
      <c r="B49" s="117"/>
      <c r="C49" s="126"/>
      <c r="D49" s="127"/>
      <c r="E49" s="126"/>
      <c r="F49" s="128"/>
      <c r="G49" s="126"/>
      <c r="H49" s="126"/>
      <c r="I49" s="126"/>
      <c r="J49" s="118"/>
      <c r="K49" s="124"/>
      <c r="L49" s="125"/>
      <c r="M49" s="124"/>
      <c r="N49" s="124"/>
      <c r="Q49" s="2"/>
    </row>
    <row r="50" spans="1:17" ht="15.75">
      <c r="A50" s="117"/>
      <c r="B50" s="117"/>
      <c r="C50" s="118"/>
      <c r="D50" s="119"/>
      <c r="E50" s="118"/>
      <c r="F50" s="120"/>
      <c r="G50" s="118"/>
      <c r="H50" s="118"/>
      <c r="I50" s="118"/>
      <c r="J50" s="129" t="s">
        <v>45</v>
      </c>
      <c r="K50" s="129"/>
      <c r="L50" s="129"/>
      <c r="M50" s="129"/>
      <c r="N50" s="129"/>
      <c r="Q50" s="2"/>
    </row>
    <row r="51" spans="1:17" ht="15.75">
      <c r="A51" s="117"/>
      <c r="B51" s="117"/>
      <c r="C51" s="118"/>
      <c r="D51" s="119"/>
      <c r="E51" s="118"/>
      <c r="F51" s="120"/>
      <c r="G51" s="118"/>
      <c r="H51" s="118"/>
      <c r="I51" s="118"/>
      <c r="J51" s="125" t="s">
        <v>46</v>
      </c>
      <c r="K51" s="125"/>
      <c r="L51" s="125"/>
      <c r="M51" s="125"/>
      <c r="N51" s="125"/>
      <c r="Q51" s="2"/>
    </row>
    <row r="52" spans="1:17" ht="15.75">
      <c r="A52" s="117"/>
      <c r="B52" s="117"/>
      <c r="C52" s="118"/>
      <c r="D52" s="119"/>
      <c r="E52" s="118"/>
      <c r="F52" s="120"/>
      <c r="G52" s="118"/>
      <c r="H52" s="118"/>
      <c r="I52" s="118"/>
      <c r="J52" s="125" t="s">
        <v>47</v>
      </c>
      <c r="K52" s="125"/>
      <c r="L52" s="125"/>
      <c r="M52" s="125"/>
      <c r="N52" s="125"/>
      <c r="Q52" s="2"/>
    </row>
    <row r="62" spans="1:17">
      <c r="M62" t="s">
        <v>48</v>
      </c>
    </row>
  </sheetData>
  <mergeCells count="9">
    <mergeCell ref="D7:E7"/>
    <mergeCell ref="F7:G7"/>
    <mergeCell ref="H7:I7"/>
    <mergeCell ref="J7:K7"/>
    <mergeCell ref="A1:O1"/>
    <mergeCell ref="A2:O2"/>
    <mergeCell ref="A3:O3"/>
    <mergeCell ref="D6:K6"/>
    <mergeCell ref="L6:M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E6CC1-5BFB-4481-95FC-F674F7161DFE}">
  <dimension ref="A1:X62"/>
  <sheetViews>
    <sheetView topLeftCell="A5" zoomScale="80" zoomScaleNormal="80" workbookViewId="0">
      <selection activeCell="F24" sqref="F24"/>
    </sheetView>
  </sheetViews>
  <sheetFormatPr defaultRowHeight="15"/>
  <cols>
    <col min="1" max="1" width="6.85546875" customWidth="1"/>
    <col min="2" max="2" width="55.140625" customWidth="1"/>
    <col min="3" max="3" width="24.7109375" customWidth="1"/>
    <col min="4" max="4" width="29.7109375" style="1" customWidth="1"/>
    <col min="5" max="5" width="10.85546875" customWidth="1"/>
    <col min="6" max="6" width="20" style="6" customWidth="1"/>
    <col min="7" max="7" width="12.42578125" customWidth="1"/>
    <col min="8" max="8" width="25.140625" customWidth="1"/>
    <col min="9" max="9" width="12.28515625" customWidth="1"/>
    <col min="10" max="10" width="22.7109375" customWidth="1"/>
    <col min="11" max="11" width="11" customWidth="1"/>
    <col min="12" max="12" width="10" customWidth="1"/>
    <col min="13" max="13" width="13.42578125" customWidth="1"/>
    <col min="14" max="14" width="15.5703125" customWidth="1"/>
    <col min="16" max="16" width="33.28515625" customWidth="1"/>
    <col min="17" max="17" width="32.140625" customWidth="1"/>
    <col min="19" max="19" width="14.7109375" style="1" customWidth="1"/>
  </cols>
  <sheetData>
    <row r="1" spans="1:24" ht="18">
      <c r="A1" s="190" t="s">
        <v>56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</row>
    <row r="2" spans="1:24" ht="18">
      <c r="A2" s="190" t="s">
        <v>126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2"/>
    </row>
    <row r="3" spans="1:24" ht="18">
      <c r="A3" s="190" t="s">
        <v>0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3"/>
      <c r="Q3" s="3"/>
      <c r="R3" s="3"/>
      <c r="S3" s="4"/>
      <c r="T3" s="3"/>
      <c r="U3" s="3"/>
      <c r="V3" s="3"/>
      <c r="W3" s="3"/>
      <c r="X3" s="3"/>
    </row>
    <row r="4" spans="1:24">
      <c r="A4" s="3"/>
      <c r="B4" s="5"/>
      <c r="O4" s="2"/>
      <c r="P4" s="2"/>
    </row>
    <row r="5" spans="1:24">
      <c r="A5" s="7"/>
      <c r="B5" s="7"/>
      <c r="C5" s="7"/>
      <c r="D5" s="8"/>
      <c r="E5" s="9"/>
      <c r="F5" s="10"/>
      <c r="G5" s="9"/>
      <c r="H5" s="9"/>
      <c r="I5" s="9"/>
      <c r="N5" s="11"/>
    </row>
    <row r="6" spans="1:24" ht="60.75" customHeight="1">
      <c r="A6" s="12" t="s">
        <v>1</v>
      </c>
      <c r="B6" s="13" t="s">
        <v>2</v>
      </c>
      <c r="C6" s="12" t="s">
        <v>3</v>
      </c>
      <c r="D6" s="188" t="s">
        <v>4</v>
      </c>
      <c r="E6" s="191"/>
      <c r="F6" s="191"/>
      <c r="G6" s="191"/>
      <c r="H6" s="191"/>
      <c r="I6" s="191"/>
      <c r="J6" s="191"/>
      <c r="K6" s="189"/>
      <c r="L6" s="188" t="s">
        <v>5</v>
      </c>
      <c r="M6" s="189"/>
      <c r="N6" s="15" t="s">
        <v>6</v>
      </c>
      <c r="O6" s="16"/>
    </row>
    <row r="7" spans="1:24" ht="45" customHeight="1">
      <c r="A7" s="15"/>
      <c r="B7" s="14"/>
      <c r="C7" s="15"/>
      <c r="D7" s="188" t="s">
        <v>7</v>
      </c>
      <c r="E7" s="189"/>
      <c r="F7" s="192" t="s">
        <v>8</v>
      </c>
      <c r="G7" s="193"/>
      <c r="H7" s="188" t="s">
        <v>9</v>
      </c>
      <c r="I7" s="189"/>
      <c r="J7" s="188" t="s">
        <v>10</v>
      </c>
      <c r="K7" s="189"/>
      <c r="L7" s="17" t="s">
        <v>11</v>
      </c>
      <c r="M7" s="17" t="s">
        <v>12</v>
      </c>
      <c r="N7" s="15"/>
      <c r="O7" s="18"/>
    </row>
    <row r="8" spans="1:24">
      <c r="A8" s="17"/>
      <c r="B8" s="19"/>
      <c r="C8" s="17" t="s">
        <v>13</v>
      </c>
      <c r="D8" s="20" t="s">
        <v>14</v>
      </c>
      <c r="E8" s="15" t="s">
        <v>15</v>
      </c>
      <c r="F8" s="21" t="s">
        <v>14</v>
      </c>
      <c r="G8" s="15" t="s">
        <v>15</v>
      </c>
      <c r="H8" s="15" t="s">
        <v>14</v>
      </c>
      <c r="I8" s="15" t="s">
        <v>15</v>
      </c>
      <c r="J8" s="15" t="s">
        <v>14</v>
      </c>
      <c r="K8" s="15" t="s">
        <v>15</v>
      </c>
      <c r="L8" s="15" t="s">
        <v>15</v>
      </c>
      <c r="M8" s="15" t="s">
        <v>15</v>
      </c>
      <c r="N8" s="17"/>
      <c r="O8" s="22"/>
    </row>
    <row r="9" spans="1:24" ht="15.75" thickBot="1">
      <c r="A9" s="23">
        <v>1</v>
      </c>
      <c r="B9" s="13">
        <v>2</v>
      </c>
      <c r="C9" s="12">
        <v>3</v>
      </c>
      <c r="D9" s="24">
        <v>4</v>
      </c>
      <c r="E9" s="12">
        <v>5</v>
      </c>
      <c r="F9" s="24">
        <v>6</v>
      </c>
      <c r="G9" s="12">
        <v>7</v>
      </c>
      <c r="H9" s="12">
        <v>8</v>
      </c>
      <c r="I9" s="12">
        <v>9</v>
      </c>
      <c r="J9" s="12">
        <v>10</v>
      </c>
      <c r="K9" s="12">
        <v>11</v>
      </c>
      <c r="L9" s="12">
        <v>12</v>
      </c>
      <c r="M9" s="12">
        <v>13</v>
      </c>
      <c r="N9" s="12">
        <v>14</v>
      </c>
      <c r="O9" s="25"/>
      <c r="P9" s="26"/>
    </row>
    <row r="10" spans="1:24" ht="15.75" thickBot="1">
      <c r="A10" s="27"/>
      <c r="B10" s="28" t="s">
        <v>16</v>
      </c>
      <c r="C10" s="29"/>
      <c r="D10" s="30"/>
      <c r="E10" s="29"/>
      <c r="F10" s="31"/>
      <c r="G10" s="29"/>
      <c r="H10" s="29"/>
      <c r="I10" s="29"/>
      <c r="J10" s="29"/>
      <c r="K10" s="29"/>
      <c r="L10" s="29"/>
      <c r="M10" s="29"/>
      <c r="N10" s="29"/>
      <c r="O10" s="32"/>
      <c r="P10" s="26"/>
    </row>
    <row r="11" spans="1:24" s="44" customFormat="1" ht="15.75">
      <c r="A11" s="33"/>
      <c r="B11" s="34" t="s">
        <v>0</v>
      </c>
      <c r="C11" s="35">
        <f>C12+C30+C35+C38</f>
        <v>2053931627</v>
      </c>
      <c r="D11" s="35">
        <f>D12+D30+D35+D38</f>
        <v>1495756625</v>
      </c>
      <c r="E11" s="36">
        <f>D11/C11*100</f>
        <v>72.82407093485979</v>
      </c>
      <c r="F11" s="37">
        <f>F12+F30+F35+F38</f>
        <v>207956944</v>
      </c>
      <c r="G11" s="36">
        <f>F11/C11*100</f>
        <v>10.124823108340014</v>
      </c>
      <c r="H11" s="35">
        <f>SUM(H12+H30+H35+H38)</f>
        <v>1898720513</v>
      </c>
      <c r="I11" s="36">
        <f>H11/C11*100</f>
        <v>92.443219045869441</v>
      </c>
      <c r="J11" s="38">
        <f>SUM(J12+J30+J35+J38)</f>
        <v>1703713569</v>
      </c>
      <c r="K11" s="39">
        <f>SUM(J11/C11)*100</f>
        <v>82.948894043199815</v>
      </c>
      <c r="L11" s="40">
        <f>P11/(C11)</f>
        <v>89.266618659453556</v>
      </c>
      <c r="M11" s="40">
        <f>Q11/(C11)</f>
        <v>81.038650319200713</v>
      </c>
      <c r="N11" s="41"/>
      <c r="O11" s="42"/>
      <c r="P11" s="43">
        <f>SUM(P14:P40)</f>
        <v>183347531300</v>
      </c>
      <c r="Q11" s="43">
        <f>SUM(Q14:Q40)</f>
        <v>166447846900</v>
      </c>
      <c r="S11" s="1"/>
    </row>
    <row r="12" spans="1:24" s="52" customFormat="1" ht="28.5">
      <c r="A12" s="45" t="s">
        <v>17</v>
      </c>
      <c r="B12" s="139" t="s">
        <v>55</v>
      </c>
      <c r="C12" s="46">
        <f>C13+C16+C19+C21+C23+C26</f>
        <v>1975910027</v>
      </c>
      <c r="D12" s="46">
        <f>D13+D16+D19+D21+D23+D26</f>
        <v>1473720525</v>
      </c>
      <c r="E12" s="47">
        <f>D12/C12*100</f>
        <v>74.584394272118331</v>
      </c>
      <c r="F12" s="46">
        <f>F13+F16+F19+F21+F23+F26</f>
        <v>167659444</v>
      </c>
      <c r="G12" s="47">
        <f t="shared" ref="G12:G40" si="0">F12/C12*100</f>
        <v>8.4851760307403925</v>
      </c>
      <c r="H12" s="48">
        <f>SUM(H13+H16+H19+H23+H26)</f>
        <v>1796089413</v>
      </c>
      <c r="I12" s="47">
        <f t="shared" ref="I12:I40" si="1">H12/C12*100</f>
        <v>90.899352119133709</v>
      </c>
      <c r="J12" s="48">
        <f>SUM(J13+J16+J19+J21+J23+J26)</f>
        <v>1641379969</v>
      </c>
      <c r="K12" s="68">
        <f>SUM(J12/C12)*100</f>
        <v>83.069570302858736</v>
      </c>
      <c r="L12" s="68">
        <f>I12</f>
        <v>90.899352119133709</v>
      </c>
      <c r="M12" s="68">
        <f>K12</f>
        <v>83.069570302858736</v>
      </c>
      <c r="N12" s="49"/>
      <c r="O12" s="50"/>
      <c r="P12" s="51"/>
      <c r="Q12" s="51"/>
      <c r="S12" s="1"/>
    </row>
    <row r="13" spans="1:24" s="61" customFormat="1" ht="15" customHeight="1">
      <c r="A13" s="53"/>
      <c r="B13" s="54" t="s">
        <v>18</v>
      </c>
      <c r="C13" s="55">
        <f>C14+C15</f>
        <v>3718400</v>
      </c>
      <c r="D13" s="55">
        <f>D14+D15</f>
        <v>2898400</v>
      </c>
      <c r="E13" s="47">
        <f t="shared" ref="E13:E40" si="2">D13/C13*100</f>
        <v>77.947504302925978</v>
      </c>
      <c r="F13" s="56">
        <f>F14+F15</f>
        <v>0</v>
      </c>
      <c r="G13" s="47">
        <f t="shared" si="0"/>
        <v>0</v>
      </c>
      <c r="H13" s="57">
        <f>SUM(H14+H15)</f>
        <v>2898400</v>
      </c>
      <c r="I13" s="47">
        <f t="shared" si="1"/>
        <v>77.947504302925978</v>
      </c>
      <c r="J13" s="57">
        <f>SUM(J14+J15)</f>
        <v>2898400</v>
      </c>
      <c r="K13" s="47">
        <f>SUM(J13/C13)*100</f>
        <v>77.947504302925978</v>
      </c>
      <c r="L13" s="80">
        <f>I13</f>
        <v>77.947504302925978</v>
      </c>
      <c r="M13" s="80">
        <f>K13</f>
        <v>77.947504302925978</v>
      </c>
      <c r="N13" s="58"/>
      <c r="O13" s="59"/>
      <c r="P13" s="60"/>
      <c r="Q13" s="60"/>
      <c r="S13" s="1"/>
    </row>
    <row r="14" spans="1:24" s="72" customFormat="1" ht="15" customHeight="1">
      <c r="A14" s="62"/>
      <c r="B14" s="63" t="s">
        <v>19</v>
      </c>
      <c r="C14" s="64">
        <v>2031800</v>
      </c>
      <c r="D14" s="65">
        <f>SEPTEMBER!J14</f>
        <v>2031800</v>
      </c>
      <c r="E14" s="47">
        <f t="shared" si="2"/>
        <v>100</v>
      </c>
      <c r="F14" s="66"/>
      <c r="G14" s="47">
        <f t="shared" si="0"/>
        <v>0</v>
      </c>
      <c r="H14" s="47">
        <f>F14+J14</f>
        <v>2031800</v>
      </c>
      <c r="I14" s="47">
        <f t="shared" si="1"/>
        <v>100</v>
      </c>
      <c r="J14" s="67">
        <f>D14+F14</f>
        <v>2031800</v>
      </c>
      <c r="K14" s="47">
        <f>SUM(J14/C14)*100</f>
        <v>100</v>
      </c>
      <c r="L14" s="68">
        <f>I14</f>
        <v>100</v>
      </c>
      <c r="M14" s="68">
        <f>K14</f>
        <v>100</v>
      </c>
      <c r="N14" s="69"/>
      <c r="O14" s="70"/>
      <c r="P14" s="71">
        <f>+L14*(C14)</f>
        <v>203180000</v>
      </c>
      <c r="Q14" s="71">
        <f>+M14*(C14)</f>
        <v>203180000</v>
      </c>
      <c r="S14" s="73"/>
    </row>
    <row r="15" spans="1:24" s="72" customFormat="1" ht="27.75" customHeight="1">
      <c r="A15" s="62"/>
      <c r="B15" s="74" t="s">
        <v>20</v>
      </c>
      <c r="C15" s="64">
        <v>1686600</v>
      </c>
      <c r="D15" s="65">
        <f>SEPTEMBER!J15</f>
        <v>866600</v>
      </c>
      <c r="E15" s="47">
        <f>D15/C15*100</f>
        <v>51.381477528756079</v>
      </c>
      <c r="F15" s="1"/>
      <c r="G15" s="47">
        <f t="shared" si="0"/>
        <v>0</v>
      </c>
      <c r="H15" s="47">
        <f>F15+J15</f>
        <v>866600</v>
      </c>
      <c r="I15" s="47">
        <f t="shared" si="1"/>
        <v>51.381477528756079</v>
      </c>
      <c r="J15" s="75">
        <f>D15+F15</f>
        <v>866600</v>
      </c>
      <c r="K15" s="47">
        <f t="shared" ref="K15:K40" si="3">SUM(J15/C15)*100</f>
        <v>51.381477528756079</v>
      </c>
      <c r="L15" s="68"/>
      <c r="M15" s="68">
        <f>K15</f>
        <v>51.381477528756079</v>
      </c>
      <c r="N15" s="69"/>
      <c r="O15" s="70"/>
      <c r="P15" s="71">
        <f>+L15*(C15)</f>
        <v>0</v>
      </c>
      <c r="Q15" s="71">
        <f>+M15*(C15)</f>
        <v>86660000</v>
      </c>
      <c r="S15" s="76"/>
    </row>
    <row r="16" spans="1:24" s="84" customFormat="1" ht="15" customHeight="1">
      <c r="A16" s="77"/>
      <c r="B16" s="78" t="s">
        <v>21</v>
      </c>
      <c r="C16" s="55">
        <f>C17+C18</f>
        <v>1751189727</v>
      </c>
      <c r="D16" s="55">
        <f>D17+D18</f>
        <v>1343683287</v>
      </c>
      <c r="E16" s="47">
        <f>D16/C16*100</f>
        <v>76.7297378623784</v>
      </c>
      <c r="F16" s="79">
        <f>F17+F18</f>
        <v>126495601</v>
      </c>
      <c r="G16" s="47">
        <f t="shared" si="0"/>
        <v>7.2234092656940305</v>
      </c>
      <c r="H16" s="80">
        <f>SUM(H17+H18)</f>
        <v>1596674489</v>
      </c>
      <c r="I16" s="47">
        <f t="shared" si="1"/>
        <v>91.176556393766461</v>
      </c>
      <c r="J16" s="80">
        <f>SUM(J17+J18)</f>
        <v>1470178888</v>
      </c>
      <c r="K16" s="47">
        <f t="shared" si="3"/>
        <v>83.95314712807243</v>
      </c>
      <c r="L16" s="80">
        <f>I16</f>
        <v>91.176556393766461</v>
      </c>
      <c r="M16" s="80">
        <f>K16</f>
        <v>83.95314712807243</v>
      </c>
      <c r="N16" s="81"/>
      <c r="O16" s="82"/>
      <c r="P16" s="83"/>
      <c r="Q16" s="83"/>
      <c r="S16" s="85"/>
    </row>
    <row r="17" spans="1:19" s="72" customFormat="1">
      <c r="A17" s="62"/>
      <c r="B17" s="74" t="s">
        <v>22</v>
      </c>
      <c r="C17" s="64">
        <v>1719689727</v>
      </c>
      <c r="D17" s="65">
        <f>SEPTEMBER!J17</f>
        <v>1333353287</v>
      </c>
      <c r="E17" s="47">
        <f t="shared" si="2"/>
        <v>77.534526494266828</v>
      </c>
      <c r="F17" s="142">
        <v>120580601</v>
      </c>
      <c r="G17" s="47">
        <f>F17/C17*100</f>
        <v>7.0117649193818785</v>
      </c>
      <c r="H17" s="47">
        <f>F17+J17</f>
        <v>1574514489</v>
      </c>
      <c r="I17" s="47">
        <f>H17/C17*100</f>
        <v>91.558056333030592</v>
      </c>
      <c r="J17" s="75">
        <f>D17+F17</f>
        <v>1453933888</v>
      </c>
      <c r="K17" s="47">
        <f>SUM(J17/C17)*100</f>
        <v>84.546291413648717</v>
      </c>
      <c r="L17" s="68">
        <f>I17</f>
        <v>91.558056333030592</v>
      </c>
      <c r="M17" s="68">
        <f t="shared" ref="M17:M34" si="4">K17</f>
        <v>84.546291413648717</v>
      </c>
      <c r="N17" s="69"/>
      <c r="O17" s="70"/>
      <c r="P17" s="71">
        <f>+L17*(C17)</f>
        <v>157451448900</v>
      </c>
      <c r="Q17" s="71">
        <f>+M17*(C17)</f>
        <v>145393388800</v>
      </c>
      <c r="S17" s="76"/>
    </row>
    <row r="18" spans="1:19" s="72" customFormat="1" ht="28.5">
      <c r="A18" s="62"/>
      <c r="B18" s="74" t="s">
        <v>23</v>
      </c>
      <c r="C18" s="64">
        <v>31500000</v>
      </c>
      <c r="D18" s="65">
        <f>SEPTEMBER!J18</f>
        <v>10330000</v>
      </c>
      <c r="E18" s="47">
        <f t="shared" si="2"/>
        <v>32.793650793650791</v>
      </c>
      <c r="F18" s="142">
        <v>5915000</v>
      </c>
      <c r="G18" s="47">
        <f t="shared" si="0"/>
        <v>18.777777777777775</v>
      </c>
      <c r="H18" s="47">
        <f>F18+J18</f>
        <v>22160000</v>
      </c>
      <c r="I18" s="47">
        <f t="shared" si="1"/>
        <v>70.349206349206355</v>
      </c>
      <c r="J18" s="75">
        <f>D18+F18</f>
        <v>16245000</v>
      </c>
      <c r="K18" s="47">
        <f>SUM(J18/C18)*100</f>
        <v>51.571428571428569</v>
      </c>
      <c r="L18" s="68"/>
      <c r="M18" s="68">
        <f t="shared" si="4"/>
        <v>51.571428571428569</v>
      </c>
      <c r="N18" s="69"/>
      <c r="O18" s="70"/>
      <c r="P18" s="71">
        <f>+L18*(C18)</f>
        <v>0</v>
      </c>
      <c r="Q18" s="71">
        <f>+M18*(C18)</f>
        <v>1624500000</v>
      </c>
      <c r="S18" s="76"/>
    </row>
    <row r="19" spans="1:19" s="84" customFormat="1">
      <c r="A19" s="77"/>
      <c r="B19" s="78" t="s">
        <v>24</v>
      </c>
      <c r="C19" s="143">
        <f>C20</f>
        <v>94679700</v>
      </c>
      <c r="D19" s="80">
        <f>D20</f>
        <v>50286800</v>
      </c>
      <c r="E19" s="47">
        <f t="shared" si="2"/>
        <v>53.112546828940097</v>
      </c>
      <c r="F19" s="79">
        <f>F20</f>
        <v>16943000</v>
      </c>
      <c r="G19" s="47">
        <f t="shared" si="0"/>
        <v>17.895071488397196</v>
      </c>
      <c r="H19" s="80">
        <f>SUM(H20)</f>
        <v>84172800</v>
      </c>
      <c r="I19" s="47">
        <f t="shared" si="1"/>
        <v>88.902689805734497</v>
      </c>
      <c r="J19" s="80">
        <f>SUM(J20)</f>
        <v>67229800</v>
      </c>
      <c r="K19" s="47">
        <f t="shared" si="3"/>
        <v>71.00761831733729</v>
      </c>
      <c r="L19" s="80">
        <f>I19</f>
        <v>88.902689805734497</v>
      </c>
      <c r="M19" s="80">
        <f>K19</f>
        <v>71.00761831733729</v>
      </c>
      <c r="N19" s="81"/>
      <c r="O19" s="82"/>
      <c r="P19" s="83"/>
      <c r="Q19" s="83"/>
      <c r="S19" s="85"/>
    </row>
    <row r="20" spans="1:19" s="72" customFormat="1">
      <c r="A20" s="62"/>
      <c r="B20" s="74" t="s">
        <v>25</v>
      </c>
      <c r="C20" s="64">
        <v>94679700</v>
      </c>
      <c r="D20" s="65">
        <f>SEPTEMBER!J20</f>
        <v>50286800</v>
      </c>
      <c r="E20" s="47">
        <f t="shared" si="2"/>
        <v>53.112546828940097</v>
      </c>
      <c r="F20" s="1">
        <v>16943000</v>
      </c>
      <c r="G20" s="47">
        <f t="shared" si="0"/>
        <v>17.895071488397196</v>
      </c>
      <c r="H20" s="47">
        <f>F20+J20</f>
        <v>84172800</v>
      </c>
      <c r="I20" s="47">
        <f t="shared" si="1"/>
        <v>88.902689805734497</v>
      </c>
      <c r="J20" s="75">
        <f>D20+F20</f>
        <v>67229800</v>
      </c>
      <c r="K20" s="47">
        <f t="shared" si="3"/>
        <v>71.00761831733729</v>
      </c>
      <c r="L20" s="68">
        <f>I20</f>
        <v>88.902689805734497</v>
      </c>
      <c r="M20" s="68">
        <f t="shared" si="4"/>
        <v>71.00761831733729</v>
      </c>
      <c r="N20" s="69"/>
      <c r="O20" s="70"/>
      <c r="P20" s="71">
        <f>+L20*(C20)</f>
        <v>8417280000</v>
      </c>
      <c r="Q20" s="71">
        <f>+M20*(C20)</f>
        <v>6722979999.999999</v>
      </c>
      <c r="S20" s="76"/>
    </row>
    <row r="21" spans="1:19" s="84" customFormat="1" ht="28.5">
      <c r="A21" s="96"/>
      <c r="B21" s="78" t="s">
        <v>49</v>
      </c>
      <c r="C21" s="143">
        <f>C22</f>
        <v>13018000</v>
      </c>
      <c r="D21" s="80">
        <f>D22</f>
        <v>12950000</v>
      </c>
      <c r="E21" s="47">
        <f t="shared" si="2"/>
        <v>99.477646335842678</v>
      </c>
      <c r="F21" s="133">
        <f>F22</f>
        <v>0</v>
      </c>
      <c r="G21" s="47">
        <f t="shared" si="0"/>
        <v>0</v>
      </c>
      <c r="H21" s="80">
        <f>H22</f>
        <v>12950000</v>
      </c>
      <c r="I21" s="47">
        <f t="shared" si="1"/>
        <v>99.477646335842678</v>
      </c>
      <c r="J21" s="164">
        <f>J22</f>
        <v>12950000</v>
      </c>
      <c r="K21" s="47">
        <f t="shared" si="3"/>
        <v>99.477646335842678</v>
      </c>
      <c r="L21" s="80">
        <f>I21</f>
        <v>99.477646335842678</v>
      </c>
      <c r="M21" s="80">
        <f>K21</f>
        <v>99.477646335842678</v>
      </c>
      <c r="N21" s="81"/>
      <c r="O21" s="82"/>
      <c r="P21" s="83"/>
      <c r="Q21" s="83"/>
      <c r="S21" s="85"/>
    </row>
    <row r="22" spans="1:19" s="72" customFormat="1">
      <c r="A22" s="62"/>
      <c r="B22" s="74" t="s">
        <v>50</v>
      </c>
      <c r="C22" s="64">
        <v>13018000</v>
      </c>
      <c r="D22" s="65">
        <f>SEPTEMBER!J22</f>
        <v>12950000</v>
      </c>
      <c r="E22" s="47"/>
      <c r="F22" s="1"/>
      <c r="G22" s="47"/>
      <c r="H22" s="47">
        <f>F22+J22</f>
        <v>12950000</v>
      </c>
      <c r="I22" s="47"/>
      <c r="J22" s="75">
        <f>D22+F22</f>
        <v>12950000</v>
      </c>
      <c r="K22" s="47"/>
      <c r="L22" s="68"/>
      <c r="M22" s="68"/>
      <c r="N22" s="69"/>
      <c r="O22" s="70"/>
      <c r="P22" s="71"/>
      <c r="Q22" s="71"/>
      <c r="S22" s="76"/>
    </row>
    <row r="23" spans="1:19" s="84" customFormat="1" ht="28.5">
      <c r="A23" s="77"/>
      <c r="B23" s="78" t="s">
        <v>26</v>
      </c>
      <c r="C23" s="55">
        <f>C24+C25</f>
        <v>70381200</v>
      </c>
      <c r="D23" s="55">
        <f>D24+D25</f>
        <v>45770209</v>
      </c>
      <c r="E23" s="47">
        <f t="shared" si="2"/>
        <v>65.031867885173881</v>
      </c>
      <c r="F23" s="79">
        <f>F24+F25</f>
        <v>5535843</v>
      </c>
      <c r="G23" s="47">
        <f t="shared" si="0"/>
        <v>7.8655138019812112</v>
      </c>
      <c r="H23" s="80">
        <f>SUM(H24+H25)</f>
        <v>56841895</v>
      </c>
      <c r="I23" s="47">
        <f t="shared" si="1"/>
        <v>80.762895489136298</v>
      </c>
      <c r="J23" s="80">
        <f>SUM(J24+J25)</f>
        <v>51306052</v>
      </c>
      <c r="K23" s="47">
        <f t="shared" si="3"/>
        <v>72.897381687155089</v>
      </c>
      <c r="L23" s="80">
        <f>I23</f>
        <v>80.762895489136298</v>
      </c>
      <c r="M23" s="80">
        <f>K23</f>
        <v>72.897381687155089</v>
      </c>
      <c r="N23" s="81"/>
      <c r="O23" s="82"/>
      <c r="P23" s="83"/>
      <c r="Q23" s="83"/>
      <c r="S23" s="85"/>
    </row>
    <row r="24" spans="1:19" s="72" customFormat="1" ht="28.5">
      <c r="A24" s="62"/>
      <c r="B24" s="74" t="s">
        <v>27</v>
      </c>
      <c r="C24" s="64">
        <v>8400000</v>
      </c>
      <c r="D24" s="65">
        <f>SEPTEMBER!J24</f>
        <v>3693513</v>
      </c>
      <c r="E24" s="47">
        <f t="shared" si="2"/>
        <v>43.970392857142862</v>
      </c>
      <c r="F24" s="142">
        <v>787522</v>
      </c>
      <c r="G24" s="47">
        <f t="shared" si="0"/>
        <v>9.3752619047619046</v>
      </c>
      <c r="H24" s="47">
        <f>F24+J24</f>
        <v>5268557</v>
      </c>
      <c r="I24" s="47">
        <f t="shared" si="1"/>
        <v>62.720916666666668</v>
      </c>
      <c r="J24" s="75">
        <f>D24+F24</f>
        <v>4481035</v>
      </c>
      <c r="K24" s="47">
        <f t="shared" si="3"/>
        <v>53.345654761904761</v>
      </c>
      <c r="L24" s="68">
        <f t="shared" ref="L24:L34" si="5">I24</f>
        <v>62.720916666666668</v>
      </c>
      <c r="M24" s="68">
        <f t="shared" si="4"/>
        <v>53.345654761904761</v>
      </c>
      <c r="N24" s="69"/>
      <c r="O24" s="70"/>
      <c r="P24" s="71">
        <f>+L24*(C24)</f>
        <v>526855700</v>
      </c>
      <c r="Q24" s="71">
        <f>+M24*(C24)</f>
        <v>448103500</v>
      </c>
      <c r="S24" s="76"/>
    </row>
    <row r="25" spans="1:19" s="72" customFormat="1" ht="12.75" customHeight="1">
      <c r="A25" s="62"/>
      <c r="B25" s="74" t="s">
        <v>28</v>
      </c>
      <c r="C25" s="64">
        <v>61981200</v>
      </c>
      <c r="D25" s="65">
        <f>SEPTEMBER!J25</f>
        <v>42076696</v>
      </c>
      <c r="E25" s="47">
        <f t="shared" si="2"/>
        <v>67.886223564564744</v>
      </c>
      <c r="F25" s="142">
        <v>4748321</v>
      </c>
      <c r="G25" s="47">
        <f t="shared" si="0"/>
        <v>7.6609052422347421</v>
      </c>
      <c r="H25" s="47">
        <f>F25+J25</f>
        <v>51573338</v>
      </c>
      <c r="I25" s="47">
        <f t="shared" si="1"/>
        <v>83.208034049034225</v>
      </c>
      <c r="J25" s="75">
        <f>D25+F25</f>
        <v>46825017</v>
      </c>
      <c r="K25" s="47">
        <f t="shared" si="3"/>
        <v>75.547128806799478</v>
      </c>
      <c r="L25" s="68">
        <f t="shared" si="5"/>
        <v>83.208034049034225</v>
      </c>
      <c r="M25" s="68">
        <f t="shared" si="4"/>
        <v>75.547128806799478</v>
      </c>
      <c r="N25" s="69"/>
      <c r="O25" s="70"/>
      <c r="P25" s="71">
        <f>+L25*(C25)</f>
        <v>5157333800</v>
      </c>
      <c r="Q25" s="71">
        <f>+M25*(C25)</f>
        <v>4682501700</v>
      </c>
      <c r="S25" s="76"/>
    </row>
    <row r="26" spans="1:19" s="84" customFormat="1" ht="28.5">
      <c r="A26" s="77"/>
      <c r="B26" s="78" t="s">
        <v>29</v>
      </c>
      <c r="C26" s="55">
        <f>C27+C28+C29</f>
        <v>42923000</v>
      </c>
      <c r="D26" s="55">
        <f>D27+D28+D29</f>
        <v>18131829</v>
      </c>
      <c r="E26" s="47">
        <f t="shared" si="2"/>
        <v>42.242688069333454</v>
      </c>
      <c r="F26" s="79">
        <f>SUM(F27:F28)</f>
        <v>18685000</v>
      </c>
      <c r="G26" s="47">
        <f t="shared" si="0"/>
        <v>43.531440020501826</v>
      </c>
      <c r="H26" s="80">
        <f>SUM(H27:H29)</f>
        <v>55501829</v>
      </c>
      <c r="I26" s="47">
        <f t="shared" si="1"/>
        <v>129.30556811033711</v>
      </c>
      <c r="J26" s="80">
        <f>SUM(J27:J29)</f>
        <v>36816829</v>
      </c>
      <c r="K26" s="47">
        <f t="shared" si="3"/>
        <v>85.774128089835287</v>
      </c>
      <c r="L26" s="80">
        <f>I26</f>
        <v>129.30556811033711</v>
      </c>
      <c r="M26" s="80">
        <f>K26</f>
        <v>85.774128089835287</v>
      </c>
      <c r="N26" s="81"/>
      <c r="O26" s="82"/>
      <c r="P26" s="83"/>
      <c r="Q26" s="83"/>
      <c r="S26" s="85"/>
    </row>
    <row r="27" spans="1:19" s="72" customFormat="1" ht="42.75">
      <c r="A27" s="62"/>
      <c r="B27" s="74" t="s">
        <v>30</v>
      </c>
      <c r="C27" s="87">
        <v>15500000</v>
      </c>
      <c r="D27" s="65">
        <f>SEPTEMBER!J27</f>
        <v>7780229</v>
      </c>
      <c r="E27" s="47">
        <f t="shared" si="2"/>
        <v>50.195025806451611</v>
      </c>
      <c r="F27" s="142">
        <v>2751500</v>
      </c>
      <c r="G27" s="47">
        <f t="shared" si="0"/>
        <v>17.751612903225805</v>
      </c>
      <c r="H27" s="47">
        <f>F27+J27</f>
        <v>13283229</v>
      </c>
      <c r="I27" s="47">
        <f t="shared" si="1"/>
        <v>85.698251612903235</v>
      </c>
      <c r="J27" s="75">
        <f>D27+F27</f>
        <v>10531729</v>
      </c>
      <c r="K27" s="47">
        <f t="shared" si="3"/>
        <v>67.946638709677416</v>
      </c>
      <c r="L27" s="68">
        <f t="shared" si="5"/>
        <v>85.698251612903235</v>
      </c>
      <c r="M27" s="68">
        <f t="shared" si="4"/>
        <v>67.946638709677416</v>
      </c>
      <c r="N27" s="69"/>
      <c r="O27" s="70"/>
      <c r="P27" s="71">
        <f>+L27*(C27)</f>
        <v>1328322900.0000002</v>
      </c>
      <c r="Q27" s="71">
        <f>+M27*(C27)</f>
        <v>1053172900</v>
      </c>
      <c r="S27" s="76"/>
    </row>
    <row r="28" spans="1:19" s="72" customFormat="1" ht="28.5">
      <c r="A28" s="62"/>
      <c r="B28" s="74" t="s">
        <v>51</v>
      </c>
      <c r="C28" s="87">
        <v>23959000</v>
      </c>
      <c r="D28" s="65">
        <f>SEPTEMBER!J28</f>
        <v>7928000</v>
      </c>
      <c r="E28" s="47"/>
      <c r="F28" s="142">
        <v>15933500</v>
      </c>
      <c r="G28" s="47">
        <f t="shared" si="0"/>
        <v>66.503192954630833</v>
      </c>
      <c r="H28" s="47">
        <f>F28+J28</f>
        <v>39795000</v>
      </c>
      <c r="I28" s="47"/>
      <c r="J28" s="75">
        <f>D28+F28</f>
        <v>23861500</v>
      </c>
      <c r="K28" s="47">
        <f t="shared" si="3"/>
        <v>99.593054801953343</v>
      </c>
      <c r="L28" s="68"/>
      <c r="M28" s="68"/>
      <c r="N28" s="69"/>
      <c r="O28" s="70"/>
      <c r="P28" s="71"/>
      <c r="Q28" s="71"/>
      <c r="S28" s="76"/>
    </row>
    <row r="29" spans="1:19" s="72" customFormat="1" ht="28.5">
      <c r="A29" s="62"/>
      <c r="B29" s="74" t="s">
        <v>52</v>
      </c>
      <c r="C29" s="87">
        <v>3464000</v>
      </c>
      <c r="D29" s="65">
        <f>SEPTEMBER!J29</f>
        <v>2423600</v>
      </c>
      <c r="E29" s="47"/>
      <c r="G29" s="47">
        <f>F28/C29*100</f>
        <v>459.9740184757506</v>
      </c>
      <c r="H29" s="47">
        <f>F29+J29</f>
        <v>2423600</v>
      </c>
      <c r="I29" s="47"/>
      <c r="J29" s="75">
        <f>D29+F29</f>
        <v>2423600</v>
      </c>
      <c r="K29" s="47">
        <f t="shared" si="3"/>
        <v>69.965357967667444</v>
      </c>
      <c r="L29" s="68"/>
      <c r="M29" s="68"/>
      <c r="N29" s="69"/>
      <c r="O29" s="70"/>
      <c r="P29" s="71"/>
      <c r="Q29" s="71"/>
      <c r="S29" s="76"/>
    </row>
    <row r="30" spans="1:19" s="94" customFormat="1" ht="28.5">
      <c r="A30" s="88" t="s">
        <v>31</v>
      </c>
      <c r="B30" s="89" t="s">
        <v>32</v>
      </c>
      <c r="C30" s="140">
        <f>C31</f>
        <v>46248000</v>
      </c>
      <c r="D30" s="140">
        <f>D31</f>
        <v>3787500</v>
      </c>
      <c r="E30" s="47">
        <f t="shared" si="2"/>
        <v>8.1895433316035291</v>
      </c>
      <c r="F30" s="90">
        <f>F31</f>
        <v>40297500</v>
      </c>
      <c r="G30" s="47">
        <f t="shared" si="0"/>
        <v>87.13349766476388</v>
      </c>
      <c r="H30" s="68">
        <f>SUM(H31)</f>
        <v>84382500</v>
      </c>
      <c r="I30" s="47">
        <f t="shared" si="1"/>
        <v>182.4565386611313</v>
      </c>
      <c r="J30" s="68">
        <f>SUM(J31)</f>
        <v>44085000</v>
      </c>
      <c r="K30" s="47">
        <f>SUM(J30/C30)*100</f>
        <v>95.323040996367411</v>
      </c>
      <c r="L30" s="68">
        <f>I30</f>
        <v>182.4565386611313</v>
      </c>
      <c r="M30" s="68">
        <f>K30</f>
        <v>95.323040996367411</v>
      </c>
      <c r="N30" s="91"/>
      <c r="O30" s="92"/>
      <c r="P30" s="93"/>
      <c r="Q30" s="93"/>
      <c r="S30" s="95"/>
    </row>
    <row r="31" spans="1:19" s="84" customFormat="1" ht="28.5">
      <c r="A31" s="96"/>
      <c r="B31" s="78" t="s">
        <v>33</v>
      </c>
      <c r="C31" s="55">
        <f>C33+C34</f>
        <v>46248000</v>
      </c>
      <c r="D31" s="55">
        <f>D33+D34</f>
        <v>3787500</v>
      </c>
      <c r="E31" s="47">
        <f t="shared" si="2"/>
        <v>8.1895433316035291</v>
      </c>
      <c r="F31" s="79">
        <f>F33+F34</f>
        <v>40297500</v>
      </c>
      <c r="G31" s="47">
        <f t="shared" si="0"/>
        <v>87.13349766476388</v>
      </c>
      <c r="H31" s="80">
        <f>SUM(H33+H34)</f>
        <v>84382500</v>
      </c>
      <c r="I31" s="47">
        <f t="shared" si="1"/>
        <v>182.4565386611313</v>
      </c>
      <c r="J31" s="80">
        <f>SUM(J33+J34)</f>
        <v>44085000</v>
      </c>
      <c r="K31" s="47">
        <f t="shared" si="3"/>
        <v>95.323040996367411</v>
      </c>
      <c r="L31" s="80">
        <f>I31</f>
        <v>182.4565386611313</v>
      </c>
      <c r="M31" s="80">
        <f>K31</f>
        <v>95.323040996367411</v>
      </c>
      <c r="N31" s="81"/>
      <c r="O31" s="82"/>
      <c r="P31" s="83"/>
      <c r="Q31" s="83"/>
      <c r="S31" s="85"/>
    </row>
    <row r="32" spans="1:19" s="72" customFormat="1" ht="28.5">
      <c r="A32" s="62"/>
      <c r="B32" s="74" t="s">
        <v>53</v>
      </c>
      <c r="C32" s="138">
        <v>0</v>
      </c>
      <c r="D32" s="65">
        <f>SEPTEMBER!J32</f>
        <v>0</v>
      </c>
      <c r="E32" s="135"/>
      <c r="F32" s="136">
        <v>0</v>
      </c>
      <c r="G32" s="135"/>
      <c r="H32" s="47">
        <f>F32+J32</f>
        <v>0</v>
      </c>
      <c r="I32" s="135"/>
      <c r="J32" s="75">
        <f>D32+F32</f>
        <v>0</v>
      </c>
      <c r="K32" s="135"/>
      <c r="L32" s="135"/>
      <c r="M32" s="135"/>
      <c r="N32" s="69"/>
      <c r="O32" s="70"/>
      <c r="P32" s="71"/>
      <c r="Q32" s="71"/>
      <c r="S32" s="137"/>
    </row>
    <row r="33" spans="1:19" s="72" customFormat="1" ht="28.5">
      <c r="A33" s="62"/>
      <c r="B33" s="74" t="s">
        <v>34</v>
      </c>
      <c r="C33" s="64">
        <v>3600000</v>
      </c>
      <c r="D33" s="65">
        <f>SEPTEMBER!J33</f>
        <v>1800000</v>
      </c>
      <c r="E33" s="47">
        <f>D33/C33*100</f>
        <v>50</v>
      </c>
      <c r="F33" s="142">
        <v>900000</v>
      </c>
      <c r="G33" s="47">
        <f t="shared" si="0"/>
        <v>25</v>
      </c>
      <c r="H33" s="47">
        <f>F33+J33</f>
        <v>3600000</v>
      </c>
      <c r="I33" s="47">
        <f t="shared" si="1"/>
        <v>100</v>
      </c>
      <c r="J33" s="75">
        <f>D33+F33</f>
        <v>2700000</v>
      </c>
      <c r="K33" s="47">
        <f t="shared" si="3"/>
        <v>75</v>
      </c>
      <c r="L33" s="68">
        <f t="shared" si="5"/>
        <v>100</v>
      </c>
      <c r="M33" s="68">
        <f t="shared" si="4"/>
        <v>75</v>
      </c>
      <c r="N33" s="69"/>
      <c r="O33" s="70"/>
      <c r="P33" s="71">
        <f>+L33*(C33)</f>
        <v>360000000</v>
      </c>
      <c r="Q33" s="71">
        <f>+M33*(C33)</f>
        <v>270000000</v>
      </c>
      <c r="S33" s="76"/>
    </row>
    <row r="34" spans="1:19" s="72" customFormat="1" ht="28.5">
      <c r="A34" s="62"/>
      <c r="B34" s="74" t="s">
        <v>35</v>
      </c>
      <c r="C34" s="87">
        <v>42648000</v>
      </c>
      <c r="D34" s="65">
        <f>SEPTEMBER!J34</f>
        <v>1987500</v>
      </c>
      <c r="E34" s="47">
        <f>D34/C34*100</f>
        <v>4.6602419808666289</v>
      </c>
      <c r="F34" s="142">
        <v>39397500</v>
      </c>
      <c r="G34" s="47">
        <f t="shared" si="0"/>
        <v>92.378306133933592</v>
      </c>
      <c r="H34" s="47">
        <f>F34+J34</f>
        <v>80782500</v>
      </c>
      <c r="I34" s="47">
        <f t="shared" si="1"/>
        <v>189.41685424873381</v>
      </c>
      <c r="J34" s="75">
        <f>D34+F34</f>
        <v>41385000</v>
      </c>
      <c r="K34" s="47">
        <f t="shared" si="3"/>
        <v>97.038548114800221</v>
      </c>
      <c r="L34" s="68">
        <f t="shared" si="5"/>
        <v>189.41685424873381</v>
      </c>
      <c r="M34" s="68">
        <f t="shared" si="4"/>
        <v>97.038548114800221</v>
      </c>
      <c r="N34" s="69"/>
      <c r="O34" s="70"/>
      <c r="P34" s="71">
        <f>+L34*(C34)</f>
        <v>8078250000</v>
      </c>
      <c r="Q34" s="71">
        <f>+M34*(C34)</f>
        <v>4138500000</v>
      </c>
      <c r="S34" s="76"/>
    </row>
    <row r="35" spans="1:19" s="94" customFormat="1" ht="28.5">
      <c r="A35" s="88" t="s">
        <v>36</v>
      </c>
      <c r="B35" s="89" t="s">
        <v>37</v>
      </c>
      <c r="C35" s="141">
        <f>C36</f>
        <v>13500000</v>
      </c>
      <c r="D35" s="141">
        <f>D36</f>
        <v>0</v>
      </c>
      <c r="E35" s="47">
        <f t="shared" si="2"/>
        <v>0</v>
      </c>
      <c r="F35" s="90">
        <f>F36</f>
        <v>0</v>
      </c>
      <c r="G35" s="47">
        <f t="shared" si="0"/>
        <v>0</v>
      </c>
      <c r="H35" s="68">
        <f>SUM(H36)</f>
        <v>0</v>
      </c>
      <c r="I35" s="47">
        <f t="shared" si="1"/>
        <v>0</v>
      </c>
      <c r="J35" s="68">
        <f>SUM(J36)</f>
        <v>0</v>
      </c>
      <c r="K35" s="47">
        <f t="shared" si="3"/>
        <v>0</v>
      </c>
      <c r="L35" s="68">
        <f>I35</f>
        <v>0</v>
      </c>
      <c r="M35" s="68">
        <f>K35</f>
        <v>0</v>
      </c>
      <c r="N35" s="91"/>
      <c r="O35" s="92"/>
      <c r="P35" s="93"/>
      <c r="Q35" s="93"/>
      <c r="S35" s="95"/>
    </row>
    <row r="36" spans="1:19" s="84" customFormat="1" ht="28.5">
      <c r="A36" s="96"/>
      <c r="B36" s="78" t="s">
        <v>38</v>
      </c>
      <c r="C36" s="86">
        <f>C37</f>
        <v>13500000</v>
      </c>
      <c r="D36" s="86">
        <f>D37</f>
        <v>0</v>
      </c>
      <c r="E36" s="47">
        <f t="shared" si="2"/>
        <v>0</v>
      </c>
      <c r="F36" s="79">
        <f>F37</f>
        <v>0</v>
      </c>
      <c r="G36" s="47">
        <f t="shared" si="0"/>
        <v>0</v>
      </c>
      <c r="H36" s="80">
        <f>SUM(H37)</f>
        <v>0</v>
      </c>
      <c r="I36" s="47">
        <f t="shared" si="1"/>
        <v>0</v>
      </c>
      <c r="J36" s="80">
        <f>SUM(J37)</f>
        <v>0</v>
      </c>
      <c r="K36" s="47">
        <f t="shared" si="3"/>
        <v>0</v>
      </c>
      <c r="L36" s="80">
        <f>I36</f>
        <v>0</v>
      </c>
      <c r="M36" s="80">
        <f>K36</f>
        <v>0</v>
      </c>
      <c r="N36" s="81"/>
      <c r="O36" s="82"/>
      <c r="P36" s="83"/>
      <c r="Q36" s="83"/>
      <c r="S36" s="85"/>
    </row>
    <row r="37" spans="1:19" s="72" customFormat="1" ht="28.5">
      <c r="A37" s="62"/>
      <c r="B37" s="74" t="s">
        <v>39</v>
      </c>
      <c r="C37" s="64">
        <v>13500000</v>
      </c>
      <c r="D37" s="65">
        <f>SEPTEMBER!J37</f>
        <v>0</v>
      </c>
      <c r="E37" s="47">
        <f t="shared" si="2"/>
        <v>0</v>
      </c>
      <c r="F37" s="66"/>
      <c r="G37" s="47">
        <f t="shared" si="0"/>
        <v>0</v>
      </c>
      <c r="H37" s="47">
        <f>F37+J37</f>
        <v>0</v>
      </c>
      <c r="I37" s="47">
        <f t="shared" si="1"/>
        <v>0</v>
      </c>
      <c r="J37" s="75">
        <f>D37+F37</f>
        <v>0</v>
      </c>
      <c r="K37" s="47">
        <f t="shared" si="3"/>
        <v>0</v>
      </c>
      <c r="L37" s="68">
        <f t="shared" ref="L37" si="6">I37</f>
        <v>0</v>
      </c>
      <c r="M37" s="68">
        <f t="shared" ref="M37" si="7">K37</f>
        <v>0</v>
      </c>
      <c r="N37" s="69"/>
      <c r="O37" s="70"/>
      <c r="P37" s="71">
        <f>+L37*(C37)</f>
        <v>0</v>
      </c>
      <c r="Q37" s="71">
        <f>+M37*(C37)</f>
        <v>0</v>
      </c>
      <c r="S37" s="76"/>
    </row>
    <row r="38" spans="1:19" s="94" customFormat="1" ht="28.5">
      <c r="A38" s="88" t="s">
        <v>40</v>
      </c>
      <c r="B38" s="89" t="s">
        <v>41</v>
      </c>
      <c r="C38" s="141">
        <f>C39</f>
        <v>18273600</v>
      </c>
      <c r="D38" s="141">
        <f>D39</f>
        <v>18248600</v>
      </c>
      <c r="E38" s="47">
        <f t="shared" si="2"/>
        <v>99.863190613781626</v>
      </c>
      <c r="F38" s="90">
        <f>F39</f>
        <v>0</v>
      </c>
      <c r="G38" s="47">
        <f t="shared" si="0"/>
        <v>0</v>
      </c>
      <c r="H38" s="68">
        <f>SUM(H39)</f>
        <v>18248600</v>
      </c>
      <c r="I38" s="47">
        <f t="shared" si="1"/>
        <v>99.863190613781626</v>
      </c>
      <c r="J38" s="68">
        <f>SUM(J39)</f>
        <v>18248600</v>
      </c>
      <c r="K38" s="47">
        <f t="shared" si="3"/>
        <v>99.863190613781626</v>
      </c>
      <c r="L38" s="68">
        <f>I38</f>
        <v>99.863190613781626</v>
      </c>
      <c r="M38" s="68">
        <f>K38</f>
        <v>99.863190613781626</v>
      </c>
      <c r="N38" s="91"/>
      <c r="O38" s="92"/>
      <c r="P38" s="93"/>
      <c r="Q38" s="93"/>
      <c r="S38" s="95"/>
    </row>
    <row r="39" spans="1:19" s="84" customFormat="1" ht="38.25" customHeight="1">
      <c r="A39" s="96"/>
      <c r="B39" s="78" t="s">
        <v>42</v>
      </c>
      <c r="C39" s="55">
        <f>C40</f>
        <v>18273600</v>
      </c>
      <c r="D39" s="80">
        <f>D40</f>
        <v>18248600</v>
      </c>
      <c r="E39" s="47">
        <f t="shared" si="2"/>
        <v>99.863190613781626</v>
      </c>
      <c r="F39" s="79">
        <f>F40</f>
        <v>0</v>
      </c>
      <c r="G39" s="47">
        <f t="shared" si="0"/>
        <v>0</v>
      </c>
      <c r="H39" s="80">
        <f>SUM(H40)</f>
        <v>18248600</v>
      </c>
      <c r="I39" s="47">
        <f t="shared" si="1"/>
        <v>99.863190613781626</v>
      </c>
      <c r="J39" s="80">
        <f>SUM(J40)</f>
        <v>18248600</v>
      </c>
      <c r="K39" s="47">
        <f t="shared" si="3"/>
        <v>99.863190613781626</v>
      </c>
      <c r="L39" s="80">
        <f>I39</f>
        <v>99.863190613781626</v>
      </c>
      <c r="M39" s="80">
        <f>K39</f>
        <v>99.863190613781626</v>
      </c>
      <c r="N39" s="81"/>
      <c r="O39" s="82"/>
      <c r="P39" s="83"/>
      <c r="Q39" s="83"/>
      <c r="S39" s="85"/>
    </row>
    <row r="40" spans="1:19" s="72" customFormat="1" ht="15.75" thickBot="1">
      <c r="A40" s="62"/>
      <c r="B40" s="74" t="s">
        <v>54</v>
      </c>
      <c r="C40" s="97">
        <v>18273600</v>
      </c>
      <c r="D40" s="65">
        <f>SEPTEMBER!J40</f>
        <v>18248600</v>
      </c>
      <c r="E40" s="98">
        <f t="shared" si="2"/>
        <v>99.863190613781626</v>
      </c>
      <c r="F40" s="1"/>
      <c r="G40" s="98">
        <f t="shared" si="0"/>
        <v>0</v>
      </c>
      <c r="H40" s="47">
        <f>F40+J40</f>
        <v>18248600</v>
      </c>
      <c r="I40" s="98">
        <f t="shared" si="1"/>
        <v>99.863190613781626</v>
      </c>
      <c r="J40" s="75">
        <f>D40+F40</f>
        <v>18248600</v>
      </c>
      <c r="K40" s="98">
        <f t="shared" si="3"/>
        <v>99.863190613781626</v>
      </c>
      <c r="L40" s="68">
        <f t="shared" ref="L40" si="8">I40</f>
        <v>99.863190613781626</v>
      </c>
      <c r="M40" s="68">
        <f t="shared" ref="M40" si="9">K40</f>
        <v>99.863190613781626</v>
      </c>
      <c r="N40" s="99"/>
      <c r="O40" s="70"/>
      <c r="P40" s="71">
        <f>+L40*(C40)</f>
        <v>1824860000</v>
      </c>
      <c r="Q40" s="71">
        <f>+M40*(C40)</f>
        <v>1824860000</v>
      </c>
      <c r="S40" s="76"/>
    </row>
    <row r="41" spans="1:19" s="72" customFormat="1" ht="15.75" thickBot="1">
      <c r="A41" s="100"/>
      <c r="B41" s="101"/>
      <c r="C41" s="102"/>
      <c r="D41" s="65"/>
      <c r="E41" s="103"/>
      <c r="F41" s="104"/>
      <c r="G41" s="103"/>
      <c r="H41" s="105"/>
      <c r="I41" s="103"/>
      <c r="J41" s="105"/>
      <c r="K41" s="103"/>
      <c r="L41" s="106"/>
      <c r="M41" s="106"/>
      <c r="N41" s="107"/>
      <c r="O41" s="108"/>
      <c r="P41" s="71"/>
      <c r="Q41" s="71"/>
      <c r="S41" s="76"/>
    </row>
    <row r="42" spans="1:19" s="115" customFormat="1" ht="15.75" thickBot="1">
      <c r="A42" s="109"/>
      <c r="B42" s="110" t="s">
        <v>43</v>
      </c>
      <c r="C42" s="111">
        <f>SUM(C12+C30+C35+C38)</f>
        <v>2053931627</v>
      </c>
      <c r="D42" s="111">
        <f>SUM(D12+D30+D35+D38)</f>
        <v>1495756625</v>
      </c>
      <c r="E42" s="112">
        <f>D42/C42*100</f>
        <v>72.82407093485979</v>
      </c>
      <c r="F42" s="113">
        <f>SUM(F12+F30+F35+F38)</f>
        <v>207956944</v>
      </c>
      <c r="G42" s="112">
        <f>F42/C42*100</f>
        <v>10.124823108340014</v>
      </c>
      <c r="H42" s="111">
        <f>SUM(H12+H30+H35+H38)</f>
        <v>1898720513</v>
      </c>
      <c r="I42" s="112">
        <f>H42/C42*100</f>
        <v>92.443219045869441</v>
      </c>
      <c r="J42" s="111">
        <f>SUM(J12+J30+J35+J38)</f>
        <v>1703713569</v>
      </c>
      <c r="K42" s="112">
        <f>SUM(J42/C42)*100</f>
        <v>82.948894043199815</v>
      </c>
      <c r="L42" s="112">
        <f>P42/(C42)</f>
        <v>89.266618659453556</v>
      </c>
      <c r="M42" s="112">
        <f>Q42/(C42)</f>
        <v>81.038650319200713</v>
      </c>
      <c r="N42" s="41"/>
      <c r="O42" s="108"/>
      <c r="P42" s="114">
        <f>SUM(P11:P40)/2</f>
        <v>183347531300</v>
      </c>
      <c r="Q42" s="114">
        <f>SUM(Q11:Q40)/2</f>
        <v>166447846900</v>
      </c>
      <c r="S42" s="116"/>
    </row>
    <row r="43" spans="1:19" ht="15.75">
      <c r="A43" s="117"/>
      <c r="B43" s="117"/>
      <c r="C43" s="118"/>
      <c r="D43" s="119"/>
      <c r="E43" s="118"/>
      <c r="F43" s="120"/>
      <c r="G43" s="118"/>
      <c r="H43" s="118"/>
      <c r="I43" s="118"/>
      <c r="J43" s="117"/>
      <c r="K43" s="117"/>
      <c r="L43" s="117"/>
      <c r="M43" s="117"/>
      <c r="N43" s="117"/>
      <c r="O43" s="2"/>
      <c r="P43" s="2"/>
      <c r="Q43" s="2"/>
    </row>
    <row r="44" spans="1:19" ht="15.75">
      <c r="A44" s="117"/>
      <c r="B44" s="130"/>
      <c r="C44" s="118"/>
      <c r="D44" s="119"/>
      <c r="E44" s="118"/>
      <c r="F44" s="120"/>
      <c r="G44" s="118"/>
      <c r="H44" s="118"/>
      <c r="I44" s="118"/>
      <c r="J44" s="121" t="s">
        <v>127</v>
      </c>
      <c r="K44" s="121"/>
      <c r="L44" s="121"/>
      <c r="M44" s="121"/>
      <c r="N44" s="121"/>
      <c r="Q44" s="2"/>
    </row>
    <row r="45" spans="1:19" ht="15.75">
      <c r="A45" s="117"/>
      <c r="B45" s="117"/>
      <c r="C45" s="118"/>
      <c r="D45" s="119"/>
      <c r="E45" s="118"/>
      <c r="F45" s="120"/>
      <c r="G45" s="118"/>
      <c r="H45" s="118"/>
      <c r="I45" s="118"/>
      <c r="J45" s="122" t="s">
        <v>44</v>
      </c>
      <c r="K45" s="122"/>
      <c r="L45" s="122"/>
      <c r="M45" s="122"/>
      <c r="N45" s="122"/>
      <c r="Q45" s="2"/>
    </row>
    <row r="46" spans="1:19" ht="15.75">
      <c r="A46" s="117"/>
      <c r="B46" s="117"/>
      <c r="C46" s="131"/>
      <c r="D46" s="119"/>
      <c r="E46" s="118"/>
      <c r="F46" s="120"/>
      <c r="G46" s="118"/>
      <c r="H46" s="118"/>
      <c r="I46" s="118"/>
      <c r="J46" s="123"/>
      <c r="K46" s="123"/>
      <c r="L46" s="123"/>
      <c r="M46" s="123"/>
      <c r="N46" s="123"/>
      <c r="Q46" s="2"/>
    </row>
    <row r="47" spans="1:19" ht="15.75">
      <c r="A47" s="117"/>
      <c r="B47" s="117"/>
      <c r="C47" s="132"/>
      <c r="D47" s="119"/>
      <c r="E47" s="118"/>
      <c r="F47" s="120"/>
      <c r="G47" s="118"/>
      <c r="H47" s="118"/>
      <c r="I47" s="118"/>
      <c r="J47" s="118"/>
      <c r="K47" s="124"/>
      <c r="L47" s="125"/>
      <c r="M47" s="124"/>
      <c r="N47" s="124"/>
      <c r="Q47" s="2"/>
    </row>
    <row r="48" spans="1:19" ht="15.75">
      <c r="A48" s="117"/>
      <c r="B48" s="117"/>
      <c r="C48" s="118"/>
      <c r="D48" s="119"/>
      <c r="E48" s="118"/>
      <c r="F48" s="120"/>
      <c r="G48" s="118"/>
      <c r="H48" s="118"/>
      <c r="I48" s="118"/>
      <c r="J48" s="118"/>
      <c r="K48" s="124"/>
      <c r="L48" s="125"/>
      <c r="M48" s="124"/>
      <c r="N48" s="124"/>
      <c r="Q48" s="2"/>
    </row>
    <row r="49" spans="1:17" ht="15.75">
      <c r="A49" s="117"/>
      <c r="B49" s="117"/>
      <c r="C49" s="126"/>
      <c r="D49" s="127"/>
      <c r="E49" s="126"/>
      <c r="F49" s="128"/>
      <c r="G49" s="126"/>
      <c r="H49" s="126"/>
      <c r="I49" s="126"/>
      <c r="J49" s="118"/>
      <c r="K49" s="124"/>
      <c r="L49" s="125"/>
      <c r="M49" s="124"/>
      <c r="N49" s="124"/>
      <c r="Q49" s="2"/>
    </row>
    <row r="50" spans="1:17" ht="15.75">
      <c r="A50" s="117"/>
      <c r="B50" s="117"/>
      <c r="C50" s="118"/>
      <c r="D50" s="119"/>
      <c r="E50" s="118"/>
      <c r="F50" s="120"/>
      <c r="G50" s="118"/>
      <c r="H50" s="118"/>
      <c r="I50" s="118"/>
      <c r="J50" s="129" t="s">
        <v>45</v>
      </c>
      <c r="K50" s="129"/>
      <c r="L50" s="129"/>
      <c r="M50" s="129"/>
      <c r="N50" s="129"/>
      <c r="Q50" s="2"/>
    </row>
    <row r="51" spans="1:17" ht="15.75">
      <c r="A51" s="117"/>
      <c r="B51" s="117"/>
      <c r="C51" s="118"/>
      <c r="D51" s="119"/>
      <c r="E51" s="118"/>
      <c r="F51" s="120"/>
      <c r="G51" s="118"/>
      <c r="H51" s="118"/>
      <c r="I51" s="118"/>
      <c r="J51" s="125" t="s">
        <v>46</v>
      </c>
      <c r="K51" s="125"/>
      <c r="L51" s="125"/>
      <c r="M51" s="125"/>
      <c r="N51" s="125"/>
      <c r="Q51" s="2"/>
    </row>
    <row r="52" spans="1:17" ht="15.75">
      <c r="A52" s="117"/>
      <c r="B52" s="117"/>
      <c r="C52" s="118"/>
      <c r="D52" s="119"/>
      <c r="E52" s="118"/>
      <c r="F52" s="120"/>
      <c r="G52" s="118"/>
      <c r="H52" s="118"/>
      <c r="I52" s="118"/>
      <c r="J52" s="125" t="s">
        <v>47</v>
      </c>
      <c r="K52" s="125"/>
      <c r="L52" s="125"/>
      <c r="M52" s="125"/>
      <c r="N52" s="125"/>
      <c r="Q52" s="2"/>
    </row>
    <row r="62" spans="1:17">
      <c r="M62" t="s">
        <v>48</v>
      </c>
    </row>
  </sheetData>
  <mergeCells count="9">
    <mergeCell ref="D7:E7"/>
    <mergeCell ref="F7:G7"/>
    <mergeCell ref="H7:I7"/>
    <mergeCell ref="J7:K7"/>
    <mergeCell ref="A1:O1"/>
    <mergeCell ref="A2:O2"/>
    <mergeCell ref="A3:O3"/>
    <mergeCell ref="D6:K6"/>
    <mergeCell ref="L6:M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A38F4-9025-4F2E-BF7B-EF6E6905160A}">
  <dimension ref="A1:X62"/>
  <sheetViews>
    <sheetView zoomScale="80" zoomScaleNormal="80" workbookViewId="0">
      <selection activeCell="F24" sqref="F24"/>
    </sheetView>
  </sheetViews>
  <sheetFormatPr defaultRowHeight="15"/>
  <cols>
    <col min="1" max="1" width="6.85546875" customWidth="1"/>
    <col min="2" max="2" width="55.140625" customWidth="1"/>
    <col min="3" max="3" width="24.7109375" customWidth="1"/>
    <col min="4" max="4" width="29.7109375" style="1" customWidth="1"/>
    <col min="5" max="5" width="10.85546875" customWidth="1"/>
    <col min="6" max="6" width="20" style="6" customWidth="1"/>
    <col min="7" max="7" width="12.42578125" customWidth="1"/>
    <col min="8" max="8" width="25.140625" customWidth="1"/>
    <col min="9" max="9" width="12.28515625" customWidth="1"/>
    <col min="10" max="10" width="22.7109375" customWidth="1"/>
    <col min="11" max="11" width="11" customWidth="1"/>
    <col min="12" max="12" width="10" customWidth="1"/>
    <col min="13" max="13" width="13.42578125" customWidth="1"/>
    <col min="14" max="14" width="15.5703125" customWidth="1"/>
    <col min="16" max="16" width="33.28515625" customWidth="1"/>
    <col min="17" max="17" width="32.140625" customWidth="1"/>
    <col min="19" max="19" width="14.7109375" style="1" customWidth="1"/>
  </cols>
  <sheetData>
    <row r="1" spans="1:24" ht="18">
      <c r="A1" s="190" t="s">
        <v>56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</row>
    <row r="2" spans="1:24" ht="18">
      <c r="A2" s="190" t="s">
        <v>128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2"/>
    </row>
    <row r="3" spans="1:24" ht="18">
      <c r="A3" s="190" t="s">
        <v>0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3"/>
      <c r="Q3" s="3"/>
      <c r="R3" s="3"/>
      <c r="S3" s="4"/>
      <c r="T3" s="3"/>
      <c r="U3" s="3"/>
      <c r="V3" s="3"/>
      <c r="W3" s="3"/>
      <c r="X3" s="3"/>
    </row>
    <row r="4" spans="1:24">
      <c r="A4" s="3"/>
      <c r="B4" s="5"/>
      <c r="O4" s="2"/>
      <c r="P4" s="2"/>
    </row>
    <row r="5" spans="1:24">
      <c r="A5" s="7"/>
      <c r="B5" s="7"/>
      <c r="C5" s="7"/>
      <c r="D5" s="8"/>
      <c r="E5" s="9"/>
      <c r="F5" s="10"/>
      <c r="G5" s="9"/>
      <c r="H5" s="9"/>
      <c r="I5" s="9"/>
      <c r="N5" s="11"/>
    </row>
    <row r="6" spans="1:24" ht="60.75" customHeight="1">
      <c r="A6" s="12" t="s">
        <v>1</v>
      </c>
      <c r="B6" s="13" t="s">
        <v>2</v>
      </c>
      <c r="C6" s="12" t="s">
        <v>3</v>
      </c>
      <c r="D6" s="188" t="s">
        <v>4</v>
      </c>
      <c r="E6" s="191"/>
      <c r="F6" s="191"/>
      <c r="G6" s="191"/>
      <c r="H6" s="191"/>
      <c r="I6" s="191"/>
      <c r="J6" s="191"/>
      <c r="K6" s="189"/>
      <c r="L6" s="188" t="s">
        <v>5</v>
      </c>
      <c r="M6" s="189"/>
      <c r="N6" s="15" t="s">
        <v>6</v>
      </c>
      <c r="O6" s="16"/>
    </row>
    <row r="7" spans="1:24" ht="45" customHeight="1">
      <c r="A7" s="15"/>
      <c r="B7" s="14"/>
      <c r="C7" s="15"/>
      <c r="D7" s="188" t="s">
        <v>7</v>
      </c>
      <c r="E7" s="189"/>
      <c r="F7" s="192" t="s">
        <v>8</v>
      </c>
      <c r="G7" s="193"/>
      <c r="H7" s="188" t="s">
        <v>9</v>
      </c>
      <c r="I7" s="189"/>
      <c r="J7" s="188" t="s">
        <v>10</v>
      </c>
      <c r="K7" s="189"/>
      <c r="L7" s="17" t="s">
        <v>11</v>
      </c>
      <c r="M7" s="17" t="s">
        <v>12</v>
      </c>
      <c r="N7" s="15"/>
      <c r="O7" s="18"/>
    </row>
    <row r="8" spans="1:24">
      <c r="A8" s="17"/>
      <c r="B8" s="19"/>
      <c r="C8" s="17" t="s">
        <v>13</v>
      </c>
      <c r="D8" s="20" t="s">
        <v>14</v>
      </c>
      <c r="E8" s="15" t="s">
        <v>15</v>
      </c>
      <c r="F8" s="21" t="s">
        <v>14</v>
      </c>
      <c r="G8" s="15" t="s">
        <v>15</v>
      </c>
      <c r="H8" s="15" t="s">
        <v>14</v>
      </c>
      <c r="I8" s="15" t="s">
        <v>15</v>
      </c>
      <c r="J8" s="15" t="s">
        <v>14</v>
      </c>
      <c r="K8" s="15" t="s">
        <v>15</v>
      </c>
      <c r="L8" s="15" t="s">
        <v>15</v>
      </c>
      <c r="M8" s="15" t="s">
        <v>15</v>
      </c>
      <c r="N8" s="17"/>
      <c r="O8" s="22"/>
    </row>
    <row r="9" spans="1:24" ht="15.75" thickBot="1">
      <c r="A9" s="23">
        <v>1</v>
      </c>
      <c r="B9" s="13">
        <v>2</v>
      </c>
      <c r="C9" s="12">
        <v>3</v>
      </c>
      <c r="D9" s="24">
        <v>4</v>
      </c>
      <c r="E9" s="12">
        <v>5</v>
      </c>
      <c r="F9" s="24">
        <v>6</v>
      </c>
      <c r="G9" s="12">
        <v>7</v>
      </c>
      <c r="H9" s="12">
        <v>8</v>
      </c>
      <c r="I9" s="12">
        <v>9</v>
      </c>
      <c r="J9" s="12">
        <v>10</v>
      </c>
      <c r="K9" s="12">
        <v>11</v>
      </c>
      <c r="L9" s="12">
        <v>12</v>
      </c>
      <c r="M9" s="12">
        <v>13</v>
      </c>
      <c r="N9" s="12">
        <v>14</v>
      </c>
      <c r="O9" s="25"/>
      <c r="P9" s="26"/>
    </row>
    <row r="10" spans="1:24" ht="15.75" thickBot="1">
      <c r="A10" s="27"/>
      <c r="B10" s="28" t="s">
        <v>16</v>
      </c>
      <c r="C10" s="29"/>
      <c r="D10" s="30"/>
      <c r="E10" s="29"/>
      <c r="F10" s="31"/>
      <c r="G10" s="29"/>
      <c r="H10" s="29"/>
      <c r="I10" s="29"/>
      <c r="J10" s="29"/>
      <c r="K10" s="29"/>
      <c r="L10" s="29"/>
      <c r="M10" s="29"/>
      <c r="N10" s="29"/>
      <c r="O10" s="32"/>
      <c r="P10" s="26"/>
    </row>
    <row r="11" spans="1:24" s="44" customFormat="1" ht="15.75">
      <c r="A11" s="33"/>
      <c r="B11" s="34" t="s">
        <v>0</v>
      </c>
      <c r="C11" s="35">
        <f>C12+C30+C35+C38</f>
        <v>2053931627</v>
      </c>
      <c r="D11" s="35">
        <f>D12+D30+D35+D38</f>
        <v>1703713569</v>
      </c>
      <c r="E11" s="36">
        <f>D11/C11*100</f>
        <v>82.948894043199815</v>
      </c>
      <c r="F11" s="37">
        <f>F12+F30+F35+F38</f>
        <v>152688783</v>
      </c>
      <c r="G11" s="36">
        <f>F11/C11*100</f>
        <v>7.4339759412059534</v>
      </c>
      <c r="H11" s="35">
        <f>SUM(H12+H30+H35+H38)</f>
        <v>1996141135</v>
      </c>
      <c r="I11" s="36">
        <f>H11/C11*100</f>
        <v>97.186347819941332</v>
      </c>
      <c r="J11" s="38">
        <f>SUM(J12+J30+J35+J38)</f>
        <v>1856402352</v>
      </c>
      <c r="K11" s="39">
        <f>SUM(J11/C11)*100</f>
        <v>90.382869984405772</v>
      </c>
      <c r="L11" s="40">
        <f>P11/(C11)</f>
        <v>94.993640944601893</v>
      </c>
      <c r="M11" s="40">
        <f>Q11/(C11)</f>
        <v>88.47262626040667</v>
      </c>
      <c r="N11" s="41"/>
      <c r="O11" s="42"/>
      <c r="P11" s="43">
        <f>SUM(P14:P40)</f>
        <v>195110443499.99997</v>
      </c>
      <c r="Q11" s="43">
        <f>SUM(Q14:Q40)</f>
        <v>181716725200</v>
      </c>
      <c r="S11" s="1"/>
    </row>
    <row r="12" spans="1:24" s="52" customFormat="1" ht="28.5">
      <c r="A12" s="45" t="s">
        <v>17</v>
      </c>
      <c r="B12" s="139" t="s">
        <v>55</v>
      </c>
      <c r="C12" s="46">
        <f>C13+C16+C19+C21+C23+C26</f>
        <v>1975910027</v>
      </c>
      <c r="D12" s="46">
        <f>D13+D16+D19+D21+D23+D26</f>
        <v>1641379969</v>
      </c>
      <c r="E12" s="47">
        <f>D12/C12*100</f>
        <v>83.069570302858736</v>
      </c>
      <c r="F12" s="46">
        <f>F13+F16+F19+F21+F23+F26</f>
        <v>139188783</v>
      </c>
      <c r="G12" s="47">
        <f t="shared" ref="G12:G40" si="0">F12/C12*100</f>
        <v>7.0442874978132801</v>
      </c>
      <c r="H12" s="48">
        <f>SUM(H13+H16+H19+H23+H26)</f>
        <v>1906807535</v>
      </c>
      <c r="I12" s="47">
        <f t="shared" ref="I12:I40" si="1">H12/C12*100</f>
        <v>96.502751084019877</v>
      </c>
      <c r="J12" s="48">
        <f>SUM(J13+J16+J19+J21+J23+J26)</f>
        <v>1780568752</v>
      </c>
      <c r="K12" s="68">
        <f>SUM(J12/C12)*100</f>
        <v>90.113857800672008</v>
      </c>
      <c r="L12" s="68">
        <f>I12</f>
        <v>96.502751084019877</v>
      </c>
      <c r="M12" s="68">
        <f>K12</f>
        <v>90.113857800672008</v>
      </c>
      <c r="N12" s="49"/>
      <c r="O12" s="50"/>
      <c r="P12" s="51"/>
      <c r="Q12" s="51"/>
      <c r="S12" s="1"/>
    </row>
    <row r="13" spans="1:24" s="61" customFormat="1" ht="15" customHeight="1">
      <c r="A13" s="53"/>
      <c r="B13" s="54" t="s">
        <v>18</v>
      </c>
      <c r="C13" s="55">
        <f>C14+C15</f>
        <v>3718400</v>
      </c>
      <c r="D13" s="55">
        <f>D14+D15</f>
        <v>2898400</v>
      </c>
      <c r="E13" s="47">
        <f t="shared" ref="E13:E40" si="2">D13/C13*100</f>
        <v>77.947504302925978</v>
      </c>
      <c r="F13" s="56">
        <f>F14+F15</f>
        <v>820000</v>
      </c>
      <c r="G13" s="47">
        <f t="shared" si="0"/>
        <v>22.052495697074008</v>
      </c>
      <c r="H13" s="57">
        <f>SUM(H14+H15)</f>
        <v>4538400</v>
      </c>
      <c r="I13" s="47">
        <f t="shared" si="1"/>
        <v>122.05249569707402</v>
      </c>
      <c r="J13" s="57">
        <f>SUM(J14+J15)</f>
        <v>3718400</v>
      </c>
      <c r="K13" s="47">
        <f>SUM(J13/C13)*100</f>
        <v>100</v>
      </c>
      <c r="L13" s="80">
        <f>I13</f>
        <v>122.05249569707402</v>
      </c>
      <c r="M13" s="80">
        <f>K13</f>
        <v>100</v>
      </c>
      <c r="N13" s="58"/>
      <c r="O13" s="59"/>
      <c r="P13" s="60"/>
      <c r="Q13" s="60"/>
      <c r="S13" s="1"/>
    </row>
    <row r="14" spans="1:24" s="72" customFormat="1" ht="15" customHeight="1">
      <c r="A14" s="62"/>
      <c r="B14" s="63" t="s">
        <v>19</v>
      </c>
      <c r="C14" s="64">
        <v>2031800</v>
      </c>
      <c r="D14" s="65">
        <f>OKTOBER!J14</f>
        <v>2031800</v>
      </c>
      <c r="E14" s="47">
        <f t="shared" si="2"/>
        <v>100</v>
      </c>
      <c r="F14" s="66"/>
      <c r="G14" s="47">
        <f t="shared" si="0"/>
        <v>0</v>
      </c>
      <c r="H14" s="47">
        <f>F14+J14</f>
        <v>2031800</v>
      </c>
      <c r="I14" s="47">
        <f t="shared" si="1"/>
        <v>100</v>
      </c>
      <c r="J14" s="67">
        <f>D14+F14</f>
        <v>2031800</v>
      </c>
      <c r="K14" s="47">
        <f>SUM(J14/C14)*100</f>
        <v>100</v>
      </c>
      <c r="L14" s="68">
        <f>I14</f>
        <v>100</v>
      </c>
      <c r="M14" s="68">
        <f>K14</f>
        <v>100</v>
      </c>
      <c r="N14" s="69"/>
      <c r="O14" s="70"/>
      <c r="P14" s="71">
        <f>+L14*(C14)</f>
        <v>203180000</v>
      </c>
      <c r="Q14" s="71">
        <f>+M14*(C14)</f>
        <v>203180000</v>
      </c>
      <c r="S14" s="73"/>
    </row>
    <row r="15" spans="1:24" s="72" customFormat="1" ht="27.75" customHeight="1">
      <c r="A15" s="62"/>
      <c r="B15" s="74" t="s">
        <v>20</v>
      </c>
      <c r="C15" s="64">
        <v>1686600</v>
      </c>
      <c r="D15" s="65">
        <f>OKTOBER!J15</f>
        <v>866600</v>
      </c>
      <c r="E15" s="47">
        <f>D15/C15*100</f>
        <v>51.381477528756079</v>
      </c>
      <c r="F15" s="1">
        <v>820000</v>
      </c>
      <c r="G15" s="47">
        <f t="shared" si="0"/>
        <v>48.618522471243928</v>
      </c>
      <c r="H15" s="47">
        <f>F15+J15</f>
        <v>2506600</v>
      </c>
      <c r="I15" s="47">
        <f t="shared" si="1"/>
        <v>148.61852247124392</v>
      </c>
      <c r="J15" s="75">
        <f>D15+F15</f>
        <v>1686600</v>
      </c>
      <c r="K15" s="47">
        <f t="shared" ref="K15:K40" si="3">SUM(J15/C15)*100</f>
        <v>100</v>
      </c>
      <c r="L15" s="68"/>
      <c r="M15" s="68">
        <f>K15</f>
        <v>100</v>
      </c>
      <c r="N15" s="69"/>
      <c r="O15" s="70"/>
      <c r="P15" s="71">
        <f>+L15*(C15)</f>
        <v>0</v>
      </c>
      <c r="Q15" s="71">
        <f>+M15*(C15)</f>
        <v>168660000</v>
      </c>
      <c r="S15" s="76"/>
    </row>
    <row r="16" spans="1:24" s="84" customFormat="1" ht="15" customHeight="1">
      <c r="A16" s="77"/>
      <c r="B16" s="78" t="s">
        <v>21</v>
      </c>
      <c r="C16" s="55">
        <f>C17+C18</f>
        <v>1751189727</v>
      </c>
      <c r="D16" s="55">
        <f>D17+D18</f>
        <v>1470178888</v>
      </c>
      <c r="E16" s="47">
        <f>D16/C16*100</f>
        <v>83.95314712807243</v>
      </c>
      <c r="F16" s="79">
        <f>F17+F18</f>
        <v>118434948</v>
      </c>
      <c r="G16" s="47">
        <f t="shared" si="0"/>
        <v>6.7631134521839273</v>
      </c>
      <c r="H16" s="80">
        <f>SUM(H17+H18)</f>
        <v>1707048784</v>
      </c>
      <c r="I16" s="47">
        <f t="shared" si="1"/>
        <v>97.47937403244029</v>
      </c>
      <c r="J16" s="80">
        <f>SUM(J17+J18)</f>
        <v>1588613836</v>
      </c>
      <c r="K16" s="47">
        <f t="shared" si="3"/>
        <v>90.71626058025636</v>
      </c>
      <c r="L16" s="80">
        <f>I16</f>
        <v>97.47937403244029</v>
      </c>
      <c r="M16" s="80">
        <f>K16</f>
        <v>90.71626058025636</v>
      </c>
      <c r="N16" s="81"/>
      <c r="O16" s="82"/>
      <c r="P16" s="83"/>
      <c r="Q16" s="83"/>
      <c r="S16" s="85"/>
    </row>
    <row r="17" spans="1:19" s="72" customFormat="1">
      <c r="A17" s="62"/>
      <c r="B17" s="74" t="s">
        <v>22</v>
      </c>
      <c r="C17" s="64">
        <v>1719689727</v>
      </c>
      <c r="D17" s="65">
        <f>OKTOBER!J17</f>
        <v>1453933888</v>
      </c>
      <c r="E17" s="47">
        <f t="shared" si="2"/>
        <v>84.546291413648717</v>
      </c>
      <c r="F17" s="142">
        <v>118434948</v>
      </c>
      <c r="G17" s="47">
        <f>F17/C17*100</f>
        <v>6.8869951445607498</v>
      </c>
      <c r="H17" s="47">
        <f>F17+J17</f>
        <v>1690803784</v>
      </c>
      <c r="I17" s="47">
        <f>H17/C17*100</f>
        <v>98.320281702770203</v>
      </c>
      <c r="J17" s="75">
        <f>D17+F17</f>
        <v>1572368836</v>
      </c>
      <c r="K17" s="47">
        <f>SUM(J17/C17)*100</f>
        <v>91.43328655820946</v>
      </c>
      <c r="L17" s="68">
        <f>I17</f>
        <v>98.320281702770203</v>
      </c>
      <c r="M17" s="68">
        <f t="shared" ref="M17:M34" si="4">K17</f>
        <v>91.43328655820946</v>
      </c>
      <c r="N17" s="69"/>
      <c r="O17" s="70"/>
      <c r="P17" s="71">
        <f>+L17*(C17)</f>
        <v>169080378399.99997</v>
      </c>
      <c r="Q17" s="71">
        <f>+M17*(C17)</f>
        <v>157236883600</v>
      </c>
      <c r="S17" s="76"/>
    </row>
    <row r="18" spans="1:19" s="72" customFormat="1" ht="28.5">
      <c r="A18" s="62"/>
      <c r="B18" s="74" t="s">
        <v>23</v>
      </c>
      <c r="C18" s="64">
        <v>31500000</v>
      </c>
      <c r="D18" s="65">
        <f>OKTOBER!J18</f>
        <v>16245000</v>
      </c>
      <c r="E18" s="47">
        <f t="shared" si="2"/>
        <v>51.571428571428569</v>
      </c>
      <c r="F18" s="142">
        <v>0</v>
      </c>
      <c r="G18" s="47">
        <f t="shared" si="0"/>
        <v>0</v>
      </c>
      <c r="H18" s="47">
        <f>F18+J18</f>
        <v>16245000</v>
      </c>
      <c r="I18" s="47">
        <f t="shared" si="1"/>
        <v>51.571428571428569</v>
      </c>
      <c r="J18" s="75">
        <f>D18+F18</f>
        <v>16245000</v>
      </c>
      <c r="K18" s="47">
        <f>SUM(J18/C18)*100</f>
        <v>51.571428571428569</v>
      </c>
      <c r="L18" s="68"/>
      <c r="M18" s="68">
        <f t="shared" si="4"/>
        <v>51.571428571428569</v>
      </c>
      <c r="N18" s="69"/>
      <c r="O18" s="70"/>
      <c r="P18" s="71">
        <f>+L18*(C18)</f>
        <v>0</v>
      </c>
      <c r="Q18" s="71">
        <f>+M18*(C18)</f>
        <v>1624500000</v>
      </c>
      <c r="S18" s="76"/>
    </row>
    <row r="19" spans="1:19" s="84" customFormat="1">
      <c r="A19" s="77"/>
      <c r="B19" s="78" t="s">
        <v>24</v>
      </c>
      <c r="C19" s="143">
        <f>C20</f>
        <v>94679700</v>
      </c>
      <c r="D19" s="80">
        <f>D20</f>
        <v>67229800</v>
      </c>
      <c r="E19" s="47">
        <f t="shared" si="2"/>
        <v>71.00761831733729</v>
      </c>
      <c r="F19" s="79">
        <f>F20</f>
        <v>14518900</v>
      </c>
      <c r="G19" s="47">
        <f t="shared" si="0"/>
        <v>15.334754968594114</v>
      </c>
      <c r="H19" s="80">
        <f>SUM(H20)</f>
        <v>96267600</v>
      </c>
      <c r="I19" s="47">
        <f t="shared" si="1"/>
        <v>101.67712825452553</v>
      </c>
      <c r="J19" s="80">
        <f>SUM(J20)</f>
        <v>81748700</v>
      </c>
      <c r="K19" s="47">
        <f t="shared" si="3"/>
        <v>86.342373285931401</v>
      </c>
      <c r="L19" s="80">
        <f>I19</f>
        <v>101.67712825452553</v>
      </c>
      <c r="M19" s="80">
        <f>K19</f>
        <v>86.342373285931401</v>
      </c>
      <c r="N19" s="81"/>
      <c r="O19" s="82"/>
      <c r="P19" s="83"/>
      <c r="Q19" s="83"/>
      <c r="S19" s="85"/>
    </row>
    <row r="20" spans="1:19" s="72" customFormat="1">
      <c r="A20" s="62"/>
      <c r="B20" s="74" t="s">
        <v>25</v>
      </c>
      <c r="C20" s="64">
        <v>94679700</v>
      </c>
      <c r="D20" s="65">
        <f>OKTOBER!J20</f>
        <v>67229800</v>
      </c>
      <c r="E20" s="47">
        <f t="shared" si="2"/>
        <v>71.00761831733729</v>
      </c>
      <c r="F20" s="1">
        <v>14518900</v>
      </c>
      <c r="G20" s="47">
        <f t="shared" si="0"/>
        <v>15.334754968594114</v>
      </c>
      <c r="H20" s="47">
        <f>F20+J20</f>
        <v>96267600</v>
      </c>
      <c r="I20" s="47">
        <f t="shared" si="1"/>
        <v>101.67712825452553</v>
      </c>
      <c r="J20" s="75">
        <f>D20+F20</f>
        <v>81748700</v>
      </c>
      <c r="K20" s="47">
        <f t="shared" si="3"/>
        <v>86.342373285931401</v>
      </c>
      <c r="L20" s="68">
        <f>I20</f>
        <v>101.67712825452553</v>
      </c>
      <c r="M20" s="68">
        <f t="shared" si="4"/>
        <v>86.342373285931401</v>
      </c>
      <c r="N20" s="69"/>
      <c r="O20" s="70"/>
      <c r="P20" s="71">
        <f>+L20*(C20)</f>
        <v>9626760000</v>
      </c>
      <c r="Q20" s="71">
        <f>+M20*(C20)</f>
        <v>8174869999.999999</v>
      </c>
      <c r="S20" s="76"/>
    </row>
    <row r="21" spans="1:19" s="84" customFormat="1" ht="28.5">
      <c r="A21" s="96"/>
      <c r="B21" s="78" t="s">
        <v>49</v>
      </c>
      <c r="C21" s="143">
        <f>C22</f>
        <v>13018000</v>
      </c>
      <c r="D21" s="80">
        <f>D22</f>
        <v>12950000</v>
      </c>
      <c r="E21" s="47">
        <f t="shared" si="2"/>
        <v>99.477646335842678</v>
      </c>
      <c r="F21" s="133">
        <f>F22</f>
        <v>0</v>
      </c>
      <c r="G21" s="47">
        <f t="shared" si="0"/>
        <v>0</v>
      </c>
      <c r="H21" s="80">
        <f>H22</f>
        <v>12950000</v>
      </c>
      <c r="I21" s="47">
        <f t="shared" si="1"/>
        <v>99.477646335842678</v>
      </c>
      <c r="J21" s="164">
        <f>J22</f>
        <v>12950000</v>
      </c>
      <c r="K21" s="47">
        <f t="shared" si="3"/>
        <v>99.477646335842678</v>
      </c>
      <c r="L21" s="80">
        <f>I21</f>
        <v>99.477646335842678</v>
      </c>
      <c r="M21" s="80">
        <f>K21</f>
        <v>99.477646335842678</v>
      </c>
      <c r="N21" s="81"/>
      <c r="O21" s="82"/>
      <c r="P21" s="83"/>
      <c r="Q21" s="83"/>
      <c r="S21" s="85"/>
    </row>
    <row r="22" spans="1:19" s="72" customFormat="1">
      <c r="A22" s="62"/>
      <c r="B22" s="74" t="s">
        <v>50</v>
      </c>
      <c r="C22" s="64">
        <v>13018000</v>
      </c>
      <c r="D22" s="65">
        <f>OKTOBER!J22</f>
        <v>12950000</v>
      </c>
      <c r="E22" s="47"/>
      <c r="F22" s="1">
        <v>0</v>
      </c>
      <c r="G22" s="47"/>
      <c r="H22" s="47">
        <f>F22+J22</f>
        <v>12950000</v>
      </c>
      <c r="I22" s="47"/>
      <c r="J22" s="75">
        <f>D22+F22</f>
        <v>12950000</v>
      </c>
      <c r="K22" s="47"/>
      <c r="L22" s="68"/>
      <c r="M22" s="68"/>
      <c r="N22" s="69"/>
      <c r="O22" s="70"/>
      <c r="P22" s="71"/>
      <c r="Q22" s="71"/>
      <c r="S22" s="76"/>
    </row>
    <row r="23" spans="1:19" s="84" customFormat="1" ht="28.5">
      <c r="A23" s="77"/>
      <c r="B23" s="78" t="s">
        <v>26</v>
      </c>
      <c r="C23" s="55">
        <f>C24+C25</f>
        <v>70381200</v>
      </c>
      <c r="D23" s="55">
        <f>D24+D25</f>
        <v>51306052</v>
      </c>
      <c r="E23" s="47">
        <f t="shared" si="2"/>
        <v>72.897381687155089</v>
      </c>
      <c r="F23" s="79">
        <f>F24+F25</f>
        <v>5145435</v>
      </c>
      <c r="G23" s="47">
        <f t="shared" si="0"/>
        <v>7.3108088523639845</v>
      </c>
      <c r="H23" s="80">
        <f>SUM(H24+H25)</f>
        <v>61596922</v>
      </c>
      <c r="I23" s="47">
        <f t="shared" si="1"/>
        <v>87.518999391883057</v>
      </c>
      <c r="J23" s="80">
        <f>SUM(J24+J25)</f>
        <v>56451487</v>
      </c>
      <c r="K23" s="47">
        <f t="shared" si="3"/>
        <v>80.20819053951908</v>
      </c>
      <c r="L23" s="80">
        <f>I23</f>
        <v>87.518999391883057</v>
      </c>
      <c r="M23" s="80">
        <f>K23</f>
        <v>80.20819053951908</v>
      </c>
      <c r="N23" s="81"/>
      <c r="O23" s="82"/>
      <c r="P23" s="83"/>
      <c r="Q23" s="83"/>
      <c r="S23" s="85"/>
    </row>
    <row r="24" spans="1:19" s="72" customFormat="1" ht="28.5">
      <c r="A24" s="62"/>
      <c r="B24" s="74" t="s">
        <v>27</v>
      </c>
      <c r="C24" s="64">
        <v>8400000</v>
      </c>
      <c r="D24" s="65">
        <f>OKTOBER!J24</f>
        <v>4481035</v>
      </c>
      <c r="E24" s="47">
        <f t="shared" si="2"/>
        <v>53.345654761904761</v>
      </c>
      <c r="F24" s="142">
        <v>397114</v>
      </c>
      <c r="G24" s="47">
        <f t="shared" si="0"/>
        <v>4.7275476190476189</v>
      </c>
      <c r="H24" s="47">
        <f>F24+J24</f>
        <v>5275263</v>
      </c>
      <c r="I24" s="47">
        <f t="shared" si="1"/>
        <v>62.800750000000008</v>
      </c>
      <c r="J24" s="75">
        <f>D24+F24</f>
        <v>4878149</v>
      </c>
      <c r="K24" s="47">
        <f t="shared" si="3"/>
        <v>58.073202380952381</v>
      </c>
      <c r="L24" s="68">
        <f t="shared" ref="L24:L34" si="5">I24</f>
        <v>62.800750000000008</v>
      </c>
      <c r="M24" s="68">
        <f t="shared" si="4"/>
        <v>58.073202380952381</v>
      </c>
      <c r="N24" s="69"/>
      <c r="O24" s="70"/>
      <c r="P24" s="71">
        <f>+L24*(C24)</f>
        <v>527526300.00000006</v>
      </c>
      <c r="Q24" s="71">
        <f>+M24*(C24)</f>
        <v>487814900</v>
      </c>
      <c r="S24" s="76"/>
    </row>
    <row r="25" spans="1:19" s="72" customFormat="1" ht="12.75" customHeight="1">
      <c r="A25" s="62"/>
      <c r="B25" s="74" t="s">
        <v>28</v>
      </c>
      <c r="C25" s="64">
        <v>61981200</v>
      </c>
      <c r="D25" s="65">
        <f>OKTOBER!J25</f>
        <v>46825017</v>
      </c>
      <c r="E25" s="47">
        <f t="shared" si="2"/>
        <v>75.547128806799478</v>
      </c>
      <c r="F25" s="142">
        <v>4748321</v>
      </c>
      <c r="G25" s="47">
        <f t="shared" si="0"/>
        <v>7.6609052422347421</v>
      </c>
      <c r="H25" s="47">
        <f>F25+J25</f>
        <v>56321659</v>
      </c>
      <c r="I25" s="47">
        <f t="shared" si="1"/>
        <v>90.868939291268973</v>
      </c>
      <c r="J25" s="75">
        <f>D25+F25</f>
        <v>51573338</v>
      </c>
      <c r="K25" s="47">
        <f t="shared" si="3"/>
        <v>83.208034049034225</v>
      </c>
      <c r="L25" s="68">
        <f t="shared" si="5"/>
        <v>90.868939291268973</v>
      </c>
      <c r="M25" s="68">
        <f t="shared" si="4"/>
        <v>83.208034049034225</v>
      </c>
      <c r="N25" s="69"/>
      <c r="O25" s="70"/>
      <c r="P25" s="71">
        <f>+L25*(C25)</f>
        <v>5632165900</v>
      </c>
      <c r="Q25" s="71">
        <f>+M25*(C25)</f>
        <v>5157333800</v>
      </c>
      <c r="S25" s="76"/>
    </row>
    <row r="26" spans="1:19" s="84" customFormat="1" ht="28.5">
      <c r="A26" s="77"/>
      <c r="B26" s="78" t="s">
        <v>29</v>
      </c>
      <c r="C26" s="55">
        <f>C27+C28+C29</f>
        <v>42923000</v>
      </c>
      <c r="D26" s="55">
        <f>D27+D28+D29</f>
        <v>36816829</v>
      </c>
      <c r="E26" s="47">
        <f t="shared" si="2"/>
        <v>85.774128089835287</v>
      </c>
      <c r="F26" s="79">
        <f>SUM(F27:F28)</f>
        <v>269500</v>
      </c>
      <c r="G26" s="47">
        <f t="shared" si="0"/>
        <v>0.62786850872492594</v>
      </c>
      <c r="H26" s="80">
        <f>SUM(H27:H29)</f>
        <v>37355829</v>
      </c>
      <c r="I26" s="47">
        <f t="shared" si="1"/>
        <v>87.029865107285147</v>
      </c>
      <c r="J26" s="80">
        <f>SUM(J27:J29)</f>
        <v>37086329</v>
      </c>
      <c r="K26" s="47">
        <f t="shared" si="3"/>
        <v>86.401996598560217</v>
      </c>
      <c r="L26" s="80">
        <f>I26</f>
        <v>87.029865107285147</v>
      </c>
      <c r="M26" s="80">
        <f>K26</f>
        <v>86.401996598560217</v>
      </c>
      <c r="N26" s="81"/>
      <c r="O26" s="82"/>
      <c r="P26" s="83"/>
      <c r="Q26" s="83"/>
      <c r="S26" s="85"/>
    </row>
    <row r="27" spans="1:19" s="72" customFormat="1" ht="42.75">
      <c r="A27" s="62"/>
      <c r="B27" s="74" t="s">
        <v>30</v>
      </c>
      <c r="C27" s="87">
        <v>15500000</v>
      </c>
      <c r="D27" s="65">
        <f>OKTOBER!J27</f>
        <v>10531729</v>
      </c>
      <c r="E27" s="47">
        <f t="shared" si="2"/>
        <v>67.946638709677416</v>
      </c>
      <c r="F27" s="142">
        <v>269500</v>
      </c>
      <c r="G27" s="47">
        <f t="shared" si="0"/>
        <v>1.7387096774193547</v>
      </c>
      <c r="H27" s="47">
        <f>F27+J27</f>
        <v>11070729</v>
      </c>
      <c r="I27" s="47">
        <f t="shared" si="1"/>
        <v>71.424058064516132</v>
      </c>
      <c r="J27" s="75">
        <f>D27+F27</f>
        <v>10801229</v>
      </c>
      <c r="K27" s="47">
        <f t="shared" si="3"/>
        <v>69.685348387096781</v>
      </c>
      <c r="L27" s="68">
        <f t="shared" si="5"/>
        <v>71.424058064516132</v>
      </c>
      <c r="M27" s="68">
        <f t="shared" si="4"/>
        <v>69.685348387096781</v>
      </c>
      <c r="N27" s="69"/>
      <c r="O27" s="70"/>
      <c r="P27" s="71">
        <f>+L27*(C27)</f>
        <v>1107072900</v>
      </c>
      <c r="Q27" s="71">
        <f>+M27*(C27)</f>
        <v>1080122900</v>
      </c>
      <c r="S27" s="76"/>
    </row>
    <row r="28" spans="1:19" s="72" customFormat="1" ht="28.5">
      <c r="A28" s="62"/>
      <c r="B28" s="74" t="s">
        <v>51</v>
      </c>
      <c r="C28" s="87">
        <v>23959000</v>
      </c>
      <c r="D28" s="65">
        <f>OKTOBER!J28</f>
        <v>23861500</v>
      </c>
      <c r="E28" s="47"/>
      <c r="F28" s="142">
        <v>0</v>
      </c>
      <c r="G28" s="47">
        <f t="shared" si="0"/>
        <v>0</v>
      </c>
      <c r="H28" s="47">
        <f>F28+J28</f>
        <v>23861500</v>
      </c>
      <c r="I28" s="47"/>
      <c r="J28" s="75">
        <f>D28+F28</f>
        <v>23861500</v>
      </c>
      <c r="K28" s="47">
        <f t="shared" si="3"/>
        <v>99.593054801953343</v>
      </c>
      <c r="L28" s="68"/>
      <c r="M28" s="68"/>
      <c r="N28" s="69"/>
      <c r="O28" s="70"/>
      <c r="P28" s="71"/>
      <c r="Q28" s="71"/>
      <c r="S28" s="76"/>
    </row>
    <row r="29" spans="1:19" s="72" customFormat="1" ht="28.5">
      <c r="A29" s="62"/>
      <c r="B29" s="74" t="s">
        <v>52</v>
      </c>
      <c r="C29" s="87">
        <v>3464000</v>
      </c>
      <c r="D29" s="65">
        <f>OKTOBER!J29</f>
        <v>2423600</v>
      </c>
      <c r="E29" s="47"/>
      <c r="F29" s="142">
        <v>0</v>
      </c>
      <c r="G29" s="47">
        <f>F28/C29*100</f>
        <v>0</v>
      </c>
      <c r="H29" s="47">
        <f>F29+J29</f>
        <v>2423600</v>
      </c>
      <c r="I29" s="47"/>
      <c r="J29" s="75">
        <f>D29+F29</f>
        <v>2423600</v>
      </c>
      <c r="K29" s="47">
        <f t="shared" si="3"/>
        <v>69.965357967667444</v>
      </c>
      <c r="L29" s="68"/>
      <c r="M29" s="68"/>
      <c r="N29" s="69"/>
      <c r="O29" s="70"/>
      <c r="P29" s="71"/>
      <c r="Q29" s="71"/>
      <c r="S29" s="76"/>
    </row>
    <row r="30" spans="1:19" s="94" customFormat="1" ht="28.5">
      <c r="A30" s="88" t="s">
        <v>31</v>
      </c>
      <c r="B30" s="89" t="s">
        <v>32</v>
      </c>
      <c r="C30" s="140">
        <f>C31</f>
        <v>46248000</v>
      </c>
      <c r="D30" s="140">
        <f>D31</f>
        <v>44085000</v>
      </c>
      <c r="E30" s="47">
        <f t="shared" si="2"/>
        <v>95.323040996367411</v>
      </c>
      <c r="F30" s="90">
        <f>F31</f>
        <v>0</v>
      </c>
      <c r="G30" s="47">
        <f t="shared" si="0"/>
        <v>0</v>
      </c>
      <c r="H30" s="68">
        <f>SUM(H31)</f>
        <v>44085000</v>
      </c>
      <c r="I30" s="47">
        <f t="shared" si="1"/>
        <v>95.323040996367411</v>
      </c>
      <c r="J30" s="68">
        <f>SUM(J31)</f>
        <v>44085000</v>
      </c>
      <c r="K30" s="47">
        <f>SUM(J30/C30)*100</f>
        <v>95.323040996367411</v>
      </c>
      <c r="L30" s="68">
        <f>I30</f>
        <v>95.323040996367411</v>
      </c>
      <c r="M30" s="68">
        <f>K30</f>
        <v>95.323040996367411</v>
      </c>
      <c r="N30" s="91"/>
      <c r="O30" s="92"/>
      <c r="P30" s="93"/>
      <c r="Q30" s="93"/>
      <c r="S30" s="95"/>
    </row>
    <row r="31" spans="1:19" s="84" customFormat="1" ht="28.5">
      <c r="A31" s="96"/>
      <c r="B31" s="78" t="s">
        <v>33</v>
      </c>
      <c r="C31" s="55">
        <f>C33+C34</f>
        <v>46248000</v>
      </c>
      <c r="D31" s="55">
        <f>D33+D34</f>
        <v>44085000</v>
      </c>
      <c r="E31" s="47">
        <f t="shared" si="2"/>
        <v>95.323040996367411</v>
      </c>
      <c r="F31" s="79">
        <f>F33+F34</f>
        <v>0</v>
      </c>
      <c r="G31" s="47">
        <f t="shared" si="0"/>
        <v>0</v>
      </c>
      <c r="H31" s="80">
        <f>SUM(H33+H34)</f>
        <v>44085000</v>
      </c>
      <c r="I31" s="47">
        <f t="shared" si="1"/>
        <v>95.323040996367411</v>
      </c>
      <c r="J31" s="80">
        <f>SUM(J33+J34)</f>
        <v>44085000</v>
      </c>
      <c r="K31" s="47">
        <f t="shared" si="3"/>
        <v>95.323040996367411</v>
      </c>
      <c r="L31" s="80">
        <f>I31</f>
        <v>95.323040996367411</v>
      </c>
      <c r="M31" s="80">
        <f>K31</f>
        <v>95.323040996367411</v>
      </c>
      <c r="N31" s="81"/>
      <c r="O31" s="82"/>
      <c r="P31" s="83"/>
      <c r="Q31" s="83"/>
      <c r="S31" s="85"/>
    </row>
    <row r="32" spans="1:19" s="72" customFormat="1" ht="28.5">
      <c r="A32" s="62"/>
      <c r="B32" s="74" t="s">
        <v>53</v>
      </c>
      <c r="C32" s="138">
        <v>0</v>
      </c>
      <c r="D32" s="65">
        <f>OKTOBER!J32</f>
        <v>0</v>
      </c>
      <c r="E32" s="135"/>
      <c r="F32" s="136">
        <v>0</v>
      </c>
      <c r="G32" s="135"/>
      <c r="H32" s="47">
        <f>F32+J32</f>
        <v>0</v>
      </c>
      <c r="I32" s="135"/>
      <c r="J32" s="75">
        <f>D32+F32</f>
        <v>0</v>
      </c>
      <c r="K32" s="135"/>
      <c r="L32" s="135"/>
      <c r="M32" s="135"/>
      <c r="N32" s="69"/>
      <c r="O32" s="70"/>
      <c r="P32" s="71"/>
      <c r="Q32" s="71"/>
      <c r="S32" s="137"/>
    </row>
    <row r="33" spans="1:19" s="72" customFormat="1" ht="28.5">
      <c r="A33" s="62"/>
      <c r="B33" s="74" t="s">
        <v>34</v>
      </c>
      <c r="C33" s="64">
        <v>3600000</v>
      </c>
      <c r="D33" s="65">
        <f>OKTOBER!J33</f>
        <v>2700000</v>
      </c>
      <c r="E33" s="47">
        <f>D33/C33*100</f>
        <v>75</v>
      </c>
      <c r="F33" s="142">
        <v>0</v>
      </c>
      <c r="G33" s="47">
        <f t="shared" si="0"/>
        <v>0</v>
      </c>
      <c r="H33" s="47">
        <f>F33+J33</f>
        <v>2700000</v>
      </c>
      <c r="I33" s="47">
        <f t="shared" si="1"/>
        <v>75</v>
      </c>
      <c r="J33" s="75">
        <f>D33+F33</f>
        <v>2700000</v>
      </c>
      <c r="K33" s="47">
        <f t="shared" si="3"/>
        <v>75</v>
      </c>
      <c r="L33" s="68">
        <f t="shared" si="5"/>
        <v>75</v>
      </c>
      <c r="M33" s="68">
        <f t="shared" si="4"/>
        <v>75</v>
      </c>
      <c r="N33" s="69"/>
      <c r="O33" s="70"/>
      <c r="P33" s="71">
        <f>+L33*(C33)</f>
        <v>270000000</v>
      </c>
      <c r="Q33" s="71">
        <f>+M33*(C33)</f>
        <v>270000000</v>
      </c>
      <c r="S33" s="76"/>
    </row>
    <row r="34" spans="1:19" s="72" customFormat="1" ht="28.5">
      <c r="A34" s="62"/>
      <c r="B34" s="74" t="s">
        <v>35</v>
      </c>
      <c r="C34" s="87">
        <v>42648000</v>
      </c>
      <c r="D34" s="65">
        <f>OKTOBER!J34</f>
        <v>41385000</v>
      </c>
      <c r="E34" s="47">
        <f>D34/C34*100</f>
        <v>97.038548114800221</v>
      </c>
      <c r="F34" s="142">
        <v>0</v>
      </c>
      <c r="G34" s="47">
        <f t="shared" si="0"/>
        <v>0</v>
      </c>
      <c r="H34" s="47">
        <f>F34+J34</f>
        <v>41385000</v>
      </c>
      <c r="I34" s="47">
        <f t="shared" si="1"/>
        <v>97.038548114800221</v>
      </c>
      <c r="J34" s="75">
        <f>D34+F34</f>
        <v>41385000</v>
      </c>
      <c r="K34" s="47">
        <f t="shared" si="3"/>
        <v>97.038548114800221</v>
      </c>
      <c r="L34" s="68">
        <f t="shared" si="5"/>
        <v>97.038548114800221</v>
      </c>
      <c r="M34" s="68">
        <f t="shared" si="4"/>
        <v>97.038548114800221</v>
      </c>
      <c r="N34" s="69"/>
      <c r="O34" s="70"/>
      <c r="P34" s="71">
        <f>+L34*(C34)</f>
        <v>4138500000</v>
      </c>
      <c r="Q34" s="71">
        <f>+M34*(C34)</f>
        <v>4138500000</v>
      </c>
      <c r="S34" s="76"/>
    </row>
    <row r="35" spans="1:19" s="94" customFormat="1" ht="28.5">
      <c r="A35" s="88" t="s">
        <v>36</v>
      </c>
      <c r="B35" s="89" t="s">
        <v>37</v>
      </c>
      <c r="C35" s="141">
        <f>C36</f>
        <v>13500000</v>
      </c>
      <c r="D35" s="141">
        <f>D36</f>
        <v>0</v>
      </c>
      <c r="E35" s="47">
        <f t="shared" si="2"/>
        <v>0</v>
      </c>
      <c r="F35" s="90">
        <f>F36</f>
        <v>13500000</v>
      </c>
      <c r="G35" s="47">
        <f t="shared" si="0"/>
        <v>100</v>
      </c>
      <c r="H35" s="68">
        <f>SUM(H36)</f>
        <v>27000000</v>
      </c>
      <c r="I35" s="47">
        <f t="shared" si="1"/>
        <v>200</v>
      </c>
      <c r="J35" s="68">
        <f>SUM(J36)</f>
        <v>13500000</v>
      </c>
      <c r="K35" s="47">
        <f t="shared" si="3"/>
        <v>100</v>
      </c>
      <c r="L35" s="68">
        <f>I35</f>
        <v>200</v>
      </c>
      <c r="M35" s="68">
        <f>K35</f>
        <v>100</v>
      </c>
      <c r="N35" s="91"/>
      <c r="O35" s="92"/>
      <c r="P35" s="93"/>
      <c r="Q35" s="93"/>
      <c r="S35" s="95"/>
    </row>
    <row r="36" spans="1:19" s="84" customFormat="1" ht="28.5">
      <c r="A36" s="96"/>
      <c r="B36" s="78" t="s">
        <v>38</v>
      </c>
      <c r="C36" s="86">
        <f>C37</f>
        <v>13500000</v>
      </c>
      <c r="D36" s="86">
        <f>D37</f>
        <v>0</v>
      </c>
      <c r="E36" s="47">
        <f t="shared" si="2"/>
        <v>0</v>
      </c>
      <c r="F36" s="79">
        <f>F37</f>
        <v>13500000</v>
      </c>
      <c r="G36" s="47">
        <f t="shared" si="0"/>
        <v>100</v>
      </c>
      <c r="H36" s="80">
        <f>SUM(H37)</f>
        <v>27000000</v>
      </c>
      <c r="I36" s="47">
        <f t="shared" si="1"/>
        <v>200</v>
      </c>
      <c r="J36" s="80">
        <f>SUM(J37)</f>
        <v>13500000</v>
      </c>
      <c r="K36" s="47">
        <f t="shared" si="3"/>
        <v>100</v>
      </c>
      <c r="L36" s="80">
        <f>I36</f>
        <v>200</v>
      </c>
      <c r="M36" s="80">
        <f>K36</f>
        <v>100</v>
      </c>
      <c r="N36" s="81"/>
      <c r="O36" s="82"/>
      <c r="P36" s="83"/>
      <c r="Q36" s="83"/>
      <c r="S36" s="85"/>
    </row>
    <row r="37" spans="1:19" s="72" customFormat="1" ht="28.5">
      <c r="A37" s="62"/>
      <c r="B37" s="74" t="s">
        <v>39</v>
      </c>
      <c r="C37" s="64">
        <v>13500000</v>
      </c>
      <c r="D37" s="65">
        <f>OKTOBER!J37</f>
        <v>0</v>
      </c>
      <c r="E37" s="47">
        <f t="shared" si="2"/>
        <v>0</v>
      </c>
      <c r="F37" s="177">
        <v>13500000</v>
      </c>
      <c r="G37" s="47">
        <f t="shared" si="0"/>
        <v>100</v>
      </c>
      <c r="H37" s="47">
        <f>F37+J37</f>
        <v>27000000</v>
      </c>
      <c r="I37" s="47">
        <f t="shared" si="1"/>
        <v>200</v>
      </c>
      <c r="J37" s="75">
        <f>D37+F37</f>
        <v>13500000</v>
      </c>
      <c r="K37" s="47">
        <f t="shared" si="3"/>
        <v>100</v>
      </c>
      <c r="L37" s="68">
        <f t="shared" ref="L37" si="6">I37</f>
        <v>200</v>
      </c>
      <c r="M37" s="68">
        <f t="shared" ref="M37" si="7">K37</f>
        <v>100</v>
      </c>
      <c r="N37" s="69"/>
      <c r="O37" s="70"/>
      <c r="P37" s="71">
        <f>+L37*(C37)</f>
        <v>2700000000</v>
      </c>
      <c r="Q37" s="71">
        <f>+M37*(C37)</f>
        <v>1350000000</v>
      </c>
      <c r="S37" s="76"/>
    </row>
    <row r="38" spans="1:19" s="94" customFormat="1" ht="28.5">
      <c r="A38" s="88" t="s">
        <v>40</v>
      </c>
      <c r="B38" s="89" t="s">
        <v>41</v>
      </c>
      <c r="C38" s="141">
        <f>C39</f>
        <v>18273600</v>
      </c>
      <c r="D38" s="141">
        <f>D39</f>
        <v>18248600</v>
      </c>
      <c r="E38" s="47">
        <f t="shared" si="2"/>
        <v>99.863190613781626</v>
      </c>
      <c r="F38" s="90">
        <f>F39</f>
        <v>0</v>
      </c>
      <c r="G38" s="47">
        <f t="shared" si="0"/>
        <v>0</v>
      </c>
      <c r="H38" s="68">
        <f>SUM(H39)</f>
        <v>18248600</v>
      </c>
      <c r="I38" s="47">
        <f t="shared" si="1"/>
        <v>99.863190613781626</v>
      </c>
      <c r="J38" s="68">
        <f>SUM(J39)</f>
        <v>18248600</v>
      </c>
      <c r="K38" s="47">
        <f t="shared" si="3"/>
        <v>99.863190613781626</v>
      </c>
      <c r="L38" s="68">
        <f>I38</f>
        <v>99.863190613781626</v>
      </c>
      <c r="M38" s="68">
        <f>K38</f>
        <v>99.863190613781626</v>
      </c>
      <c r="N38" s="91"/>
      <c r="O38" s="92"/>
      <c r="P38" s="93"/>
      <c r="Q38" s="93"/>
      <c r="S38" s="95"/>
    </row>
    <row r="39" spans="1:19" s="84" customFormat="1" ht="38.25" customHeight="1">
      <c r="A39" s="96"/>
      <c r="B39" s="78" t="s">
        <v>42</v>
      </c>
      <c r="C39" s="55">
        <f>C40</f>
        <v>18273600</v>
      </c>
      <c r="D39" s="80">
        <f>D40</f>
        <v>18248600</v>
      </c>
      <c r="E39" s="47">
        <f t="shared" si="2"/>
        <v>99.863190613781626</v>
      </c>
      <c r="F39" s="79">
        <f>F40</f>
        <v>0</v>
      </c>
      <c r="G39" s="47">
        <f t="shared" si="0"/>
        <v>0</v>
      </c>
      <c r="H39" s="80">
        <f>SUM(H40)</f>
        <v>18248600</v>
      </c>
      <c r="I39" s="47">
        <f t="shared" si="1"/>
        <v>99.863190613781626</v>
      </c>
      <c r="J39" s="80">
        <f>SUM(J40)</f>
        <v>18248600</v>
      </c>
      <c r="K39" s="47">
        <f t="shared" si="3"/>
        <v>99.863190613781626</v>
      </c>
      <c r="L39" s="80">
        <f>I39</f>
        <v>99.863190613781626</v>
      </c>
      <c r="M39" s="80">
        <f>K39</f>
        <v>99.863190613781626</v>
      </c>
      <c r="N39" s="81"/>
      <c r="O39" s="82"/>
      <c r="P39" s="83"/>
      <c r="Q39" s="83"/>
      <c r="S39" s="85"/>
    </row>
    <row r="40" spans="1:19" s="72" customFormat="1" ht="15.75" thickBot="1">
      <c r="A40" s="62"/>
      <c r="B40" s="74" t="s">
        <v>54</v>
      </c>
      <c r="C40" s="97">
        <v>18273600</v>
      </c>
      <c r="D40" s="65">
        <f>OKTOBER!J40</f>
        <v>18248600</v>
      </c>
      <c r="E40" s="98">
        <f t="shared" si="2"/>
        <v>99.863190613781626</v>
      </c>
      <c r="F40" s="1">
        <v>0</v>
      </c>
      <c r="G40" s="98">
        <f t="shared" si="0"/>
        <v>0</v>
      </c>
      <c r="H40" s="47">
        <f>F40+J40</f>
        <v>18248600</v>
      </c>
      <c r="I40" s="98">
        <f t="shared" si="1"/>
        <v>99.863190613781626</v>
      </c>
      <c r="J40" s="75">
        <f>D40+F40</f>
        <v>18248600</v>
      </c>
      <c r="K40" s="98">
        <f t="shared" si="3"/>
        <v>99.863190613781626</v>
      </c>
      <c r="L40" s="68">
        <f t="shared" ref="L40" si="8">I40</f>
        <v>99.863190613781626</v>
      </c>
      <c r="M40" s="68">
        <f t="shared" ref="M40" si="9">K40</f>
        <v>99.863190613781626</v>
      </c>
      <c r="N40" s="99"/>
      <c r="O40" s="70"/>
      <c r="P40" s="71">
        <f>+L40*(C40)</f>
        <v>1824860000</v>
      </c>
      <c r="Q40" s="71">
        <f>+M40*(C40)</f>
        <v>1824860000</v>
      </c>
      <c r="S40" s="76"/>
    </row>
    <row r="41" spans="1:19" s="72" customFormat="1" ht="15.75" thickBot="1">
      <c r="A41" s="100"/>
      <c r="B41" s="101"/>
      <c r="C41" s="102"/>
      <c r="D41" s="65"/>
      <c r="E41" s="103"/>
      <c r="F41" s="104"/>
      <c r="G41" s="103"/>
      <c r="H41" s="105"/>
      <c r="I41" s="103"/>
      <c r="J41" s="105"/>
      <c r="K41" s="103"/>
      <c r="L41" s="106"/>
      <c r="M41" s="106"/>
      <c r="N41" s="107"/>
      <c r="O41" s="108"/>
      <c r="P41" s="71"/>
      <c r="Q41" s="71"/>
      <c r="S41" s="76"/>
    </row>
    <row r="42" spans="1:19" s="115" customFormat="1" ht="15.75" thickBot="1">
      <c r="A42" s="109"/>
      <c r="B42" s="110" t="s">
        <v>43</v>
      </c>
      <c r="C42" s="111">
        <f>SUM(C12+C30+C35+C38)</f>
        <v>2053931627</v>
      </c>
      <c r="D42" s="111">
        <f>SUM(D12+D30+D35+D38)</f>
        <v>1703713569</v>
      </c>
      <c r="E42" s="112">
        <f>D42/C42*100</f>
        <v>82.948894043199815</v>
      </c>
      <c r="F42" s="113">
        <f>SUM(F12+F30+F35+F38)</f>
        <v>152688783</v>
      </c>
      <c r="G42" s="112">
        <f>F42/C42*100</f>
        <v>7.4339759412059534</v>
      </c>
      <c r="H42" s="111">
        <f>SUM(H12+H30+H35+H38)</f>
        <v>1996141135</v>
      </c>
      <c r="I42" s="112">
        <f>H42/C42*100</f>
        <v>97.186347819941332</v>
      </c>
      <c r="J42" s="111">
        <f>SUM(J12+J30+J35+J38)</f>
        <v>1856402352</v>
      </c>
      <c r="K42" s="112">
        <f>SUM(J42/C42)*100</f>
        <v>90.382869984405772</v>
      </c>
      <c r="L42" s="112">
        <f>P42/(C42)</f>
        <v>94.993640944601893</v>
      </c>
      <c r="M42" s="112">
        <f>Q42/(C42)</f>
        <v>88.47262626040667</v>
      </c>
      <c r="N42" s="41"/>
      <c r="O42" s="108"/>
      <c r="P42" s="114">
        <f>SUM(P11:P40)/2</f>
        <v>195110443499.99997</v>
      </c>
      <c r="Q42" s="114">
        <f>SUM(Q11:Q40)/2</f>
        <v>181716725200</v>
      </c>
      <c r="S42" s="116"/>
    </row>
    <row r="43" spans="1:19" ht="15.75">
      <c r="A43" s="117"/>
      <c r="B43" s="117"/>
      <c r="C43" s="118"/>
      <c r="D43" s="119"/>
      <c r="E43" s="118"/>
      <c r="F43" s="120"/>
      <c r="G43" s="118"/>
      <c r="H43" s="118"/>
      <c r="I43" s="118"/>
      <c r="J43" s="117"/>
      <c r="K43" s="117"/>
      <c r="L43" s="117"/>
      <c r="M43" s="117"/>
      <c r="N43" s="117"/>
      <c r="O43" s="2"/>
      <c r="P43" s="2"/>
      <c r="Q43" s="2"/>
    </row>
    <row r="44" spans="1:19" ht="15.75">
      <c r="A44" s="117"/>
      <c r="B44" s="130"/>
      <c r="C44" s="118"/>
      <c r="D44" s="119"/>
      <c r="E44" s="118"/>
      <c r="F44" s="120"/>
      <c r="G44" s="118"/>
      <c r="H44" s="118"/>
      <c r="I44" s="118"/>
      <c r="J44" s="121" t="s">
        <v>129</v>
      </c>
      <c r="K44" s="121"/>
      <c r="L44" s="121"/>
      <c r="M44" s="121"/>
      <c r="N44" s="121"/>
      <c r="Q44" s="2"/>
    </row>
    <row r="45" spans="1:19" ht="15.75">
      <c r="A45" s="117"/>
      <c r="B45" s="117"/>
      <c r="C45" s="118"/>
      <c r="D45" s="119"/>
      <c r="E45" s="118"/>
      <c r="F45" s="120"/>
      <c r="G45" s="118"/>
      <c r="H45" s="118"/>
      <c r="I45" s="118"/>
      <c r="J45" s="122" t="s">
        <v>44</v>
      </c>
      <c r="K45" s="122"/>
      <c r="L45" s="122"/>
      <c r="M45" s="122"/>
      <c r="N45" s="122"/>
      <c r="Q45" s="2"/>
    </row>
    <row r="46" spans="1:19" ht="15.75">
      <c r="A46" s="117"/>
      <c r="B46" s="117"/>
      <c r="C46" s="131"/>
      <c r="D46" s="119"/>
      <c r="E46" s="118"/>
      <c r="F46" s="120"/>
      <c r="G46" s="118"/>
      <c r="H46" s="118"/>
      <c r="I46" s="118"/>
      <c r="J46" s="123"/>
      <c r="K46" s="123"/>
      <c r="L46" s="123"/>
      <c r="M46" s="123"/>
      <c r="N46" s="123"/>
      <c r="Q46" s="2"/>
    </row>
    <row r="47" spans="1:19" ht="15.75">
      <c r="A47" s="117"/>
      <c r="B47" s="117"/>
      <c r="C47" s="132"/>
      <c r="D47" s="119"/>
      <c r="E47" s="118"/>
      <c r="F47" s="120"/>
      <c r="G47" s="118"/>
      <c r="H47" s="118"/>
      <c r="I47" s="118"/>
      <c r="J47" s="118"/>
      <c r="K47" s="124"/>
      <c r="L47" s="125"/>
      <c r="M47" s="124"/>
      <c r="N47" s="124"/>
      <c r="Q47" s="2"/>
    </row>
    <row r="48" spans="1:19" ht="15.75">
      <c r="A48" s="117"/>
      <c r="B48" s="117"/>
      <c r="C48" s="118"/>
      <c r="D48" s="119"/>
      <c r="E48" s="118"/>
      <c r="F48" s="120"/>
      <c r="G48" s="118"/>
      <c r="H48" s="118"/>
      <c r="I48" s="118"/>
      <c r="J48" s="118"/>
      <c r="K48" s="124"/>
      <c r="L48" s="125"/>
      <c r="M48" s="124"/>
      <c r="N48" s="124"/>
      <c r="Q48" s="2"/>
    </row>
    <row r="49" spans="1:17" ht="15.75">
      <c r="A49" s="117"/>
      <c r="B49" s="117"/>
      <c r="C49" s="126"/>
      <c r="D49" s="127"/>
      <c r="E49" s="126"/>
      <c r="F49" s="128"/>
      <c r="G49" s="126"/>
      <c r="H49" s="126"/>
      <c r="I49" s="126"/>
      <c r="J49" s="118"/>
      <c r="K49" s="124"/>
      <c r="L49" s="125"/>
      <c r="M49" s="124"/>
      <c r="N49" s="124"/>
      <c r="Q49" s="2"/>
    </row>
    <row r="50" spans="1:17" ht="15.75">
      <c r="A50" s="117"/>
      <c r="B50" s="117"/>
      <c r="C50" s="118"/>
      <c r="D50" s="119"/>
      <c r="E50" s="118"/>
      <c r="F50" s="120"/>
      <c r="G50" s="118"/>
      <c r="H50" s="118"/>
      <c r="I50" s="118"/>
      <c r="J50" s="129" t="s">
        <v>45</v>
      </c>
      <c r="K50" s="129"/>
      <c r="L50" s="129"/>
      <c r="M50" s="129"/>
      <c r="N50" s="129"/>
      <c r="Q50" s="2"/>
    </row>
    <row r="51" spans="1:17" ht="15.75">
      <c r="A51" s="117"/>
      <c r="B51" s="117"/>
      <c r="C51" s="118"/>
      <c r="D51" s="119"/>
      <c r="E51" s="118"/>
      <c r="F51" s="120"/>
      <c r="G51" s="118"/>
      <c r="H51" s="118"/>
      <c r="I51" s="118"/>
      <c r="J51" s="125" t="s">
        <v>46</v>
      </c>
      <c r="K51" s="125"/>
      <c r="L51" s="125"/>
      <c r="M51" s="125"/>
      <c r="N51" s="125"/>
      <c r="Q51" s="2"/>
    </row>
    <row r="52" spans="1:17" ht="15.75">
      <c r="A52" s="117"/>
      <c r="B52" s="117"/>
      <c r="C52" s="118"/>
      <c r="D52" s="119"/>
      <c r="E52" s="118"/>
      <c r="F52" s="120"/>
      <c r="G52" s="118"/>
      <c r="H52" s="118"/>
      <c r="I52" s="118"/>
      <c r="J52" s="125" t="s">
        <v>47</v>
      </c>
      <c r="K52" s="125"/>
      <c r="L52" s="125"/>
      <c r="M52" s="125"/>
      <c r="N52" s="125"/>
      <c r="Q52" s="2"/>
    </row>
    <row r="62" spans="1:17">
      <c r="M62" t="s">
        <v>48</v>
      </c>
    </row>
  </sheetData>
  <mergeCells count="9">
    <mergeCell ref="D7:E7"/>
    <mergeCell ref="F7:G7"/>
    <mergeCell ref="H7:I7"/>
    <mergeCell ref="J7:K7"/>
    <mergeCell ref="A1:O1"/>
    <mergeCell ref="A2:O2"/>
    <mergeCell ref="A3:O3"/>
    <mergeCell ref="D6:K6"/>
    <mergeCell ref="L6:M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E29F6-08AB-4CC7-8CAA-4E722D3CBB91}">
  <dimension ref="A1:X62"/>
  <sheetViews>
    <sheetView tabSelected="1" topLeftCell="A4" zoomScale="89" zoomScaleNormal="80" workbookViewId="0">
      <selection activeCell="K12" sqref="K12"/>
    </sheetView>
  </sheetViews>
  <sheetFormatPr defaultRowHeight="15"/>
  <cols>
    <col min="1" max="1" width="6.85546875" customWidth="1"/>
    <col min="2" max="2" width="55.140625" customWidth="1"/>
    <col min="3" max="3" width="24.7109375" customWidth="1"/>
    <col min="4" max="4" width="29.7109375" style="1" hidden="1" customWidth="1"/>
    <col min="5" max="5" width="10.85546875" hidden="1" customWidth="1"/>
    <col min="6" max="6" width="20" style="6" hidden="1" customWidth="1"/>
    <col min="7" max="7" width="12.42578125" hidden="1" customWidth="1"/>
    <col min="8" max="8" width="25.140625" hidden="1" customWidth="1"/>
    <col min="9" max="9" width="12.28515625" hidden="1" customWidth="1"/>
    <col min="10" max="10" width="22.7109375" customWidth="1"/>
    <col min="11" max="11" width="11" customWidth="1"/>
    <col min="12" max="12" width="10" customWidth="1"/>
    <col min="13" max="13" width="13.42578125" customWidth="1"/>
    <col min="14" max="14" width="15.5703125" customWidth="1"/>
    <col min="16" max="16" width="33.28515625" customWidth="1"/>
    <col min="17" max="17" width="32.140625" customWidth="1"/>
    <col min="19" max="19" width="14.7109375" style="1" customWidth="1"/>
  </cols>
  <sheetData>
    <row r="1" spans="1:24" ht="18">
      <c r="A1" s="190" t="s">
        <v>56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</row>
    <row r="2" spans="1:24" ht="18">
      <c r="A2" s="190" t="s">
        <v>130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2"/>
    </row>
    <row r="3" spans="1:24" ht="18">
      <c r="A3" s="190" t="s">
        <v>0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3"/>
      <c r="Q3" s="3"/>
      <c r="R3" s="3"/>
      <c r="S3" s="4"/>
      <c r="T3" s="3"/>
      <c r="U3" s="3"/>
      <c r="V3" s="3"/>
      <c r="W3" s="3"/>
      <c r="X3" s="3"/>
    </row>
    <row r="4" spans="1:24">
      <c r="A4" s="3"/>
      <c r="B4" s="5"/>
      <c r="O4" s="2"/>
      <c r="P4" s="2"/>
    </row>
    <row r="5" spans="1:24">
      <c r="A5" s="7"/>
      <c r="B5" s="7"/>
      <c r="C5" s="7"/>
      <c r="D5" s="8"/>
      <c r="E5" s="9"/>
      <c r="F5" s="10"/>
      <c r="G5" s="9"/>
      <c r="H5" s="9"/>
      <c r="I5" s="9"/>
      <c r="N5" s="11"/>
    </row>
    <row r="6" spans="1:24" ht="60.75" customHeight="1">
      <c r="A6" s="12" t="s">
        <v>1</v>
      </c>
      <c r="B6" s="13" t="s">
        <v>2</v>
      </c>
      <c r="C6" s="12" t="s">
        <v>3</v>
      </c>
      <c r="D6" s="188" t="s">
        <v>4</v>
      </c>
      <c r="E6" s="191"/>
      <c r="F6" s="191"/>
      <c r="G6" s="191"/>
      <c r="H6" s="191"/>
      <c r="I6" s="191"/>
      <c r="J6" s="191"/>
      <c r="K6" s="189"/>
      <c r="L6" s="188" t="s">
        <v>5</v>
      </c>
      <c r="M6" s="189"/>
      <c r="N6" s="15" t="s">
        <v>6</v>
      </c>
      <c r="O6" s="16"/>
    </row>
    <row r="7" spans="1:24" ht="45" customHeight="1">
      <c r="A7" s="15"/>
      <c r="B7" s="14"/>
      <c r="C7" s="15"/>
      <c r="D7" s="188" t="s">
        <v>7</v>
      </c>
      <c r="E7" s="189"/>
      <c r="F7" s="192" t="s">
        <v>8</v>
      </c>
      <c r="G7" s="193"/>
      <c r="H7" s="188" t="s">
        <v>9</v>
      </c>
      <c r="I7" s="189"/>
      <c r="J7" s="188" t="s">
        <v>10</v>
      </c>
      <c r="K7" s="189"/>
      <c r="L7" s="17" t="s">
        <v>11</v>
      </c>
      <c r="M7" s="17" t="s">
        <v>12</v>
      </c>
      <c r="N7" s="15"/>
      <c r="O7" s="18"/>
    </row>
    <row r="8" spans="1:24">
      <c r="A8" s="17"/>
      <c r="B8" s="19"/>
      <c r="C8" s="17" t="s">
        <v>13</v>
      </c>
      <c r="D8" s="20" t="s">
        <v>14</v>
      </c>
      <c r="E8" s="15" t="s">
        <v>15</v>
      </c>
      <c r="F8" s="21" t="s">
        <v>14</v>
      </c>
      <c r="G8" s="15" t="s">
        <v>15</v>
      </c>
      <c r="H8" s="15" t="s">
        <v>14</v>
      </c>
      <c r="I8" s="15" t="s">
        <v>15</v>
      </c>
      <c r="J8" s="15" t="s">
        <v>14</v>
      </c>
      <c r="K8" s="15" t="s">
        <v>15</v>
      </c>
      <c r="L8" s="15" t="s">
        <v>15</v>
      </c>
      <c r="M8" s="15" t="s">
        <v>15</v>
      </c>
      <c r="N8" s="17"/>
      <c r="O8" s="22"/>
    </row>
    <row r="9" spans="1:24" ht="15.75" thickBot="1">
      <c r="A9" s="23">
        <v>1</v>
      </c>
      <c r="B9" s="13">
        <v>2</v>
      </c>
      <c r="C9" s="12">
        <v>3</v>
      </c>
      <c r="D9" s="24">
        <v>4</v>
      </c>
      <c r="E9" s="12">
        <v>5</v>
      </c>
      <c r="F9" s="24">
        <v>6</v>
      </c>
      <c r="G9" s="12">
        <v>7</v>
      </c>
      <c r="H9" s="12">
        <v>8</v>
      </c>
      <c r="I9" s="12">
        <v>9</v>
      </c>
      <c r="J9" s="12">
        <v>10</v>
      </c>
      <c r="K9" s="12">
        <v>11</v>
      </c>
      <c r="L9" s="12">
        <v>12</v>
      </c>
      <c r="M9" s="12">
        <v>13</v>
      </c>
      <c r="N9" s="12">
        <v>14</v>
      </c>
      <c r="O9" s="25"/>
      <c r="P9" s="26"/>
    </row>
    <row r="10" spans="1:24" ht="15.75" thickBot="1">
      <c r="A10" s="27"/>
      <c r="B10" s="28" t="s">
        <v>16</v>
      </c>
      <c r="C10" s="29"/>
      <c r="D10" s="30"/>
      <c r="E10" s="29"/>
      <c r="F10" s="31"/>
      <c r="G10" s="29"/>
      <c r="H10" s="29"/>
      <c r="I10" s="29"/>
      <c r="J10" s="29"/>
      <c r="K10" s="29"/>
      <c r="L10" s="29"/>
      <c r="M10" s="29"/>
      <c r="N10" s="29"/>
      <c r="O10" s="32"/>
      <c r="P10" s="26"/>
    </row>
    <row r="11" spans="1:24" s="44" customFormat="1" ht="15.75">
      <c r="A11" s="33"/>
      <c r="B11" s="34" t="s">
        <v>0</v>
      </c>
      <c r="C11" s="35">
        <f>C12+C30+C35+C38</f>
        <v>2053931627</v>
      </c>
      <c r="D11" s="35">
        <f>D12+D30+D35+D38</f>
        <v>1856402352</v>
      </c>
      <c r="E11" s="36">
        <f>D11/C11*100</f>
        <v>90.382869984405772</v>
      </c>
      <c r="F11" s="37">
        <f>F12+F30+F35+F38</f>
        <v>157014852</v>
      </c>
      <c r="G11" s="36">
        <f>F11/C11*100</f>
        <v>7.6445997488893038</v>
      </c>
      <c r="H11" s="35">
        <f>SUM(H12+H30+H35+H38)</f>
        <v>2159562856</v>
      </c>
      <c r="I11" s="36">
        <f>H11/C11*100</f>
        <v>105.14287952001042</v>
      </c>
      <c r="J11" s="38">
        <f>SUM(J12+J30+J35+J38)</f>
        <v>2014457604</v>
      </c>
      <c r="K11" s="39">
        <f>SUM(J11/C11)*100</f>
        <v>98.07812380504329</v>
      </c>
      <c r="L11" s="40">
        <f>P11/(C11)</f>
        <v>105.77337762568081</v>
      </c>
      <c r="M11" s="40">
        <f>Q11/(C11)</f>
        <v>96.117226009295976</v>
      </c>
      <c r="N11" s="41"/>
      <c r="O11" s="42"/>
      <c r="P11" s="43">
        <f>SUM(P14:P40)</f>
        <v>217251285599.99997</v>
      </c>
      <c r="Q11" s="43">
        <f>SUM(Q14:Q40)</f>
        <v>197418210400</v>
      </c>
      <c r="S11" s="1"/>
    </row>
    <row r="12" spans="1:24" s="52" customFormat="1" ht="28.5">
      <c r="A12" s="45" t="s">
        <v>17</v>
      </c>
      <c r="B12" s="139" t="s">
        <v>55</v>
      </c>
      <c r="C12" s="46">
        <f>C13+C16+C19+C21+C23+C26</f>
        <v>1975910027</v>
      </c>
      <c r="D12" s="46">
        <f>D13+D16+D19+D21+D23+D26</f>
        <v>1780568752</v>
      </c>
      <c r="E12" s="47">
        <f>D12/C12*100</f>
        <v>90.113857800672008</v>
      </c>
      <c r="F12" s="46">
        <f>F13+F16+F19+F21+F23+F26</f>
        <v>155186852</v>
      </c>
      <c r="G12" s="47">
        <f t="shared" ref="G12:G40" si="0">F12/C12*100</f>
        <v>7.8539432403011933</v>
      </c>
      <c r="H12" s="48">
        <f>SUM(H13+H16+H19+H23+H26)</f>
        <v>2080073256</v>
      </c>
      <c r="I12" s="47">
        <f>H12/C12*100</f>
        <v>105.27165850553173</v>
      </c>
      <c r="J12" s="48">
        <f>SUM(J13+J16+J19+J21+J23+J26)</f>
        <v>1936796004</v>
      </c>
      <c r="K12" s="68">
        <f>SUM(J12/C12)*100</f>
        <v>98.020455260334586</v>
      </c>
      <c r="L12" s="68">
        <f>I12</f>
        <v>105.27165850553173</v>
      </c>
      <c r="M12" s="68">
        <f>K12</f>
        <v>98.020455260334586</v>
      </c>
      <c r="N12" s="49"/>
      <c r="O12" s="50"/>
      <c r="P12" s="51"/>
      <c r="Q12" s="51"/>
      <c r="S12" s="1"/>
    </row>
    <row r="13" spans="1:24" s="61" customFormat="1" ht="15" customHeight="1">
      <c r="A13" s="53"/>
      <c r="B13" s="54" t="s">
        <v>18</v>
      </c>
      <c r="C13" s="55">
        <f>C14+C15</f>
        <v>3718400</v>
      </c>
      <c r="D13" s="55">
        <f>D14+D15</f>
        <v>3718400</v>
      </c>
      <c r="E13" s="47">
        <f t="shared" ref="E13:E40" si="1">D13/C13*100</f>
        <v>100</v>
      </c>
      <c r="F13" s="56">
        <f>F14+F15</f>
        <v>0</v>
      </c>
      <c r="G13" s="47">
        <f t="shared" si="0"/>
        <v>0</v>
      </c>
      <c r="H13" s="57">
        <f>SUM(H14+H15)</f>
        <v>3718400</v>
      </c>
      <c r="I13" s="47">
        <f t="shared" ref="I13:I40" si="2">H13/C13*100</f>
        <v>100</v>
      </c>
      <c r="J13" s="57">
        <f>SUM(J14+J15)</f>
        <v>3718400</v>
      </c>
      <c r="K13" s="47">
        <f>SUM(J13/C13)*100</f>
        <v>100</v>
      </c>
      <c r="L13" s="80">
        <f>I13</f>
        <v>100</v>
      </c>
      <c r="M13" s="80">
        <f t="shared" ref="M13:M40" si="3">K13</f>
        <v>100</v>
      </c>
      <c r="N13" s="58"/>
      <c r="O13" s="59"/>
      <c r="P13" s="60"/>
      <c r="Q13" s="60"/>
      <c r="S13" s="1"/>
    </row>
    <row r="14" spans="1:24" s="72" customFormat="1" ht="15" customHeight="1">
      <c r="A14" s="62"/>
      <c r="B14" s="63" t="s">
        <v>19</v>
      </c>
      <c r="C14" s="64">
        <v>2031800</v>
      </c>
      <c r="D14" s="65">
        <f>NOVEMBER!J14</f>
        <v>2031800</v>
      </c>
      <c r="E14" s="47">
        <f t="shared" si="1"/>
        <v>100</v>
      </c>
      <c r="F14" s="66"/>
      <c r="G14" s="47">
        <f t="shared" si="0"/>
        <v>0</v>
      </c>
      <c r="H14" s="47">
        <f>F14+J14</f>
        <v>2031800</v>
      </c>
      <c r="I14" s="47">
        <f t="shared" si="2"/>
        <v>100</v>
      </c>
      <c r="J14" s="67">
        <f>D14+F14</f>
        <v>2031800</v>
      </c>
      <c r="K14" s="47">
        <f>SUM(J14/C14)*100</f>
        <v>100</v>
      </c>
      <c r="L14" s="68">
        <f>I14</f>
        <v>100</v>
      </c>
      <c r="M14" s="68">
        <f t="shared" si="3"/>
        <v>100</v>
      </c>
      <c r="N14" s="69"/>
      <c r="O14" s="70"/>
      <c r="P14" s="71">
        <f>+L14*(C14)</f>
        <v>203180000</v>
      </c>
      <c r="Q14" s="71">
        <f>+M14*(C14)</f>
        <v>203180000</v>
      </c>
      <c r="S14" s="73"/>
    </row>
    <row r="15" spans="1:24" s="72" customFormat="1" ht="27.75" customHeight="1">
      <c r="A15" s="62"/>
      <c r="B15" s="74" t="s">
        <v>20</v>
      </c>
      <c r="C15" s="64">
        <v>1686600</v>
      </c>
      <c r="D15" s="65">
        <f>NOVEMBER!J15</f>
        <v>1686600</v>
      </c>
      <c r="E15" s="47">
        <f>D15/C15*100</f>
        <v>100</v>
      </c>
      <c r="F15" s="1"/>
      <c r="G15" s="47">
        <f t="shared" si="0"/>
        <v>0</v>
      </c>
      <c r="H15" s="47">
        <f>F15+J15</f>
        <v>1686600</v>
      </c>
      <c r="I15" s="47">
        <f t="shared" si="2"/>
        <v>100</v>
      </c>
      <c r="J15" s="75">
        <f>D15+F15</f>
        <v>1686600</v>
      </c>
      <c r="K15" s="47">
        <f t="shared" ref="K15:K40" si="4">SUM(J15/C15)*100</f>
        <v>100</v>
      </c>
      <c r="L15" s="68">
        <f>I15</f>
        <v>100</v>
      </c>
      <c r="M15" s="68">
        <f t="shared" si="3"/>
        <v>100</v>
      </c>
      <c r="N15" s="69"/>
      <c r="O15" s="70"/>
      <c r="P15" s="71">
        <f>+L15*(C15)</f>
        <v>168660000</v>
      </c>
      <c r="Q15" s="71">
        <f>+M15*(C15)</f>
        <v>168660000</v>
      </c>
      <c r="S15" s="76"/>
    </row>
    <row r="16" spans="1:24" s="84" customFormat="1" ht="15" customHeight="1">
      <c r="A16" s="77"/>
      <c r="B16" s="78" t="s">
        <v>21</v>
      </c>
      <c r="C16" s="55">
        <f>C17+C18</f>
        <v>1751189727</v>
      </c>
      <c r="D16" s="55">
        <f>D17+D18</f>
        <v>1588613836</v>
      </c>
      <c r="E16" s="47">
        <f>D16/C16*100</f>
        <v>90.71626058025636</v>
      </c>
      <c r="F16" s="79">
        <f>F17+F18</f>
        <v>129901131</v>
      </c>
      <c r="G16" s="47">
        <f t="shared" si="0"/>
        <v>7.4178787710533438</v>
      </c>
      <c r="H16" s="80">
        <f>SUM(H17+H18)</f>
        <v>1848416098</v>
      </c>
      <c r="I16" s="47">
        <f t="shared" si="2"/>
        <v>105.55201812236305</v>
      </c>
      <c r="J16" s="80">
        <f>SUM(J17+J18)</f>
        <v>1718514967</v>
      </c>
      <c r="K16" s="47">
        <f t="shared" si="4"/>
        <v>98.134139351309699</v>
      </c>
      <c r="L16" s="80">
        <f t="shared" ref="L16:L21" si="5">I16</f>
        <v>105.55201812236305</v>
      </c>
      <c r="M16" s="80">
        <f t="shared" si="3"/>
        <v>98.134139351309699</v>
      </c>
      <c r="N16" s="81"/>
      <c r="O16" s="82"/>
      <c r="P16" s="83"/>
      <c r="Q16" s="83"/>
      <c r="S16" s="85"/>
    </row>
    <row r="17" spans="1:19" s="72" customFormat="1">
      <c r="A17" s="62"/>
      <c r="B17" s="74" t="s">
        <v>22</v>
      </c>
      <c r="C17" s="64">
        <v>1719689727</v>
      </c>
      <c r="D17" s="65">
        <f>NOVEMBER!J17</f>
        <v>1572368836</v>
      </c>
      <c r="E17" s="47">
        <f t="shared" si="1"/>
        <v>91.43328655820946</v>
      </c>
      <c r="F17" s="142">
        <v>124486131</v>
      </c>
      <c r="G17" s="47">
        <f>F17/C17*100</f>
        <v>7.2388715851182148</v>
      </c>
      <c r="H17" s="47">
        <f>F17+J17</f>
        <v>1821341098</v>
      </c>
      <c r="I17" s="47">
        <f>H17/C17*100</f>
        <v>105.91102972844588</v>
      </c>
      <c r="J17" s="178">
        <f>D17+F17</f>
        <v>1696854967</v>
      </c>
      <c r="K17" s="47">
        <f>SUM(J17/C17)*100</f>
        <v>98.672158143327678</v>
      </c>
      <c r="L17" s="68">
        <f t="shared" si="5"/>
        <v>105.91102972844588</v>
      </c>
      <c r="M17" s="68">
        <f t="shared" si="3"/>
        <v>98.672158143327678</v>
      </c>
      <c r="N17" s="69"/>
      <c r="O17" s="70"/>
      <c r="P17" s="71">
        <f>+L17*(C17)</f>
        <v>182134109799.99997</v>
      </c>
      <c r="Q17" s="71">
        <f>+M17*(C17)</f>
        <v>169685496700</v>
      </c>
      <c r="S17" s="76"/>
    </row>
    <row r="18" spans="1:19" s="72" customFormat="1" ht="28.5">
      <c r="A18" s="62"/>
      <c r="B18" s="74" t="s">
        <v>23</v>
      </c>
      <c r="C18" s="64">
        <v>31500000</v>
      </c>
      <c r="D18" s="65">
        <f>NOVEMBER!J18</f>
        <v>16245000</v>
      </c>
      <c r="E18" s="47">
        <f t="shared" si="1"/>
        <v>51.571428571428569</v>
      </c>
      <c r="F18" s="142">
        <v>5415000</v>
      </c>
      <c r="G18" s="47">
        <f t="shared" si="0"/>
        <v>17.19047619047619</v>
      </c>
      <c r="H18" s="47">
        <f>F18+J18</f>
        <v>27075000</v>
      </c>
      <c r="I18" s="47">
        <f>H18/C18*100</f>
        <v>85.952380952380963</v>
      </c>
      <c r="J18" s="178">
        <f>D18+F18</f>
        <v>21660000</v>
      </c>
      <c r="K18" s="47">
        <f>SUM(J18/C18)*100</f>
        <v>68.761904761904759</v>
      </c>
      <c r="L18" s="68">
        <f t="shared" si="5"/>
        <v>85.952380952380963</v>
      </c>
      <c r="M18" s="68">
        <f t="shared" si="3"/>
        <v>68.761904761904759</v>
      </c>
      <c r="N18" s="69"/>
      <c r="O18" s="70"/>
      <c r="P18" s="71">
        <f>+L18*(C18)</f>
        <v>2707500000.0000005</v>
      </c>
      <c r="Q18" s="71">
        <f>+M18*(C18)</f>
        <v>2166000000</v>
      </c>
      <c r="S18" s="76"/>
    </row>
    <row r="19" spans="1:19" s="84" customFormat="1">
      <c r="A19" s="77"/>
      <c r="B19" s="78" t="s">
        <v>24</v>
      </c>
      <c r="C19" s="143">
        <f>C20</f>
        <v>94679700</v>
      </c>
      <c r="D19" s="80">
        <f>D20</f>
        <v>81748700</v>
      </c>
      <c r="E19" s="47">
        <f t="shared" si="1"/>
        <v>86.342373285931401</v>
      </c>
      <c r="F19" s="79">
        <f>F20</f>
        <v>11965800</v>
      </c>
      <c r="G19" s="47">
        <f t="shared" si="0"/>
        <v>12.638189601361221</v>
      </c>
      <c r="H19" s="80">
        <f>SUM(H20)</f>
        <v>105680300</v>
      </c>
      <c r="I19" s="47">
        <f t="shared" si="2"/>
        <v>111.61875248865385</v>
      </c>
      <c r="J19" s="80">
        <f>SUM(J20)</f>
        <v>93714500</v>
      </c>
      <c r="K19" s="47">
        <f t="shared" si="4"/>
        <v>98.980562887292635</v>
      </c>
      <c r="L19" s="80">
        <f t="shared" si="5"/>
        <v>111.61875248865385</v>
      </c>
      <c r="M19" s="80">
        <f t="shared" si="3"/>
        <v>98.980562887292635</v>
      </c>
      <c r="N19" s="81"/>
      <c r="O19" s="82"/>
      <c r="P19" s="83"/>
      <c r="Q19" s="83"/>
      <c r="S19" s="85"/>
    </row>
    <row r="20" spans="1:19" s="72" customFormat="1">
      <c r="A20" s="62"/>
      <c r="B20" s="74" t="s">
        <v>25</v>
      </c>
      <c r="C20" s="64">
        <v>94679700</v>
      </c>
      <c r="D20" s="65">
        <f>NOVEMBER!J20</f>
        <v>81748700</v>
      </c>
      <c r="E20" s="47">
        <f t="shared" si="1"/>
        <v>86.342373285931401</v>
      </c>
      <c r="F20" s="1">
        <v>11965800</v>
      </c>
      <c r="G20" s="47">
        <f t="shared" si="0"/>
        <v>12.638189601361221</v>
      </c>
      <c r="H20" s="47">
        <f>F20+J20</f>
        <v>105680300</v>
      </c>
      <c r="I20" s="47">
        <f t="shared" si="2"/>
        <v>111.61875248865385</v>
      </c>
      <c r="J20" s="75">
        <f>D20+F20</f>
        <v>93714500</v>
      </c>
      <c r="K20" s="47">
        <f t="shared" si="4"/>
        <v>98.980562887292635</v>
      </c>
      <c r="L20" s="68">
        <f t="shared" si="5"/>
        <v>111.61875248865385</v>
      </c>
      <c r="M20" s="68">
        <f t="shared" si="3"/>
        <v>98.980562887292635</v>
      </c>
      <c r="N20" s="69"/>
      <c r="O20" s="70"/>
      <c r="P20" s="71">
        <f>+L20*(C20)</f>
        <v>10568030000</v>
      </c>
      <c r="Q20" s="71">
        <f>+M20*(C20)</f>
        <v>9371450000</v>
      </c>
      <c r="S20" s="76"/>
    </row>
    <row r="21" spans="1:19" s="84" customFormat="1" ht="28.5">
      <c r="A21" s="96"/>
      <c r="B21" s="78" t="s">
        <v>49</v>
      </c>
      <c r="C21" s="143">
        <f>C22</f>
        <v>13018000</v>
      </c>
      <c r="D21" s="80">
        <f>D22</f>
        <v>12950000</v>
      </c>
      <c r="E21" s="47">
        <f t="shared" si="1"/>
        <v>99.477646335842678</v>
      </c>
      <c r="F21" s="133">
        <f>F22</f>
        <v>0</v>
      </c>
      <c r="G21" s="47">
        <f t="shared" si="0"/>
        <v>0</v>
      </c>
      <c r="H21" s="80">
        <f>H22</f>
        <v>12950000</v>
      </c>
      <c r="I21" s="47">
        <f t="shared" si="2"/>
        <v>99.477646335842678</v>
      </c>
      <c r="J21" s="164">
        <f>J22</f>
        <v>12950000</v>
      </c>
      <c r="K21" s="47">
        <f t="shared" si="4"/>
        <v>99.477646335842678</v>
      </c>
      <c r="L21" s="80">
        <f t="shared" si="5"/>
        <v>99.477646335842678</v>
      </c>
      <c r="M21" s="80">
        <f t="shared" si="3"/>
        <v>99.477646335842678</v>
      </c>
      <c r="N21" s="81"/>
      <c r="O21" s="82"/>
      <c r="P21" s="83"/>
      <c r="Q21" s="83"/>
      <c r="S21" s="85"/>
    </row>
    <row r="22" spans="1:19" s="72" customFormat="1">
      <c r="A22" s="62"/>
      <c r="B22" s="74" t="s">
        <v>50</v>
      </c>
      <c r="C22" s="64">
        <v>13018000</v>
      </c>
      <c r="D22" s="65">
        <f>NOVEMBER!J22</f>
        <v>12950000</v>
      </c>
      <c r="E22" s="47">
        <f t="shared" si="1"/>
        <v>99.477646335842678</v>
      </c>
      <c r="F22" s="1"/>
      <c r="G22" s="47">
        <f t="shared" si="0"/>
        <v>0</v>
      </c>
      <c r="H22" s="47">
        <f>F22+J22</f>
        <v>12950000</v>
      </c>
      <c r="I22" s="47">
        <f t="shared" si="2"/>
        <v>99.477646335842678</v>
      </c>
      <c r="J22" s="75">
        <f>D22+F22</f>
        <v>12950000</v>
      </c>
      <c r="K22" s="47">
        <f t="shared" si="4"/>
        <v>99.477646335842678</v>
      </c>
      <c r="L22" s="68">
        <f>I22</f>
        <v>99.477646335842678</v>
      </c>
      <c r="M22" s="68">
        <f t="shared" si="3"/>
        <v>99.477646335842678</v>
      </c>
      <c r="N22" s="69"/>
      <c r="O22" s="70"/>
      <c r="P22" s="71">
        <f>+L22*(C22)</f>
        <v>1295000000</v>
      </c>
      <c r="Q22" s="71"/>
      <c r="S22" s="76"/>
    </row>
    <row r="23" spans="1:19" s="84" customFormat="1" ht="28.5">
      <c r="A23" s="77"/>
      <c r="B23" s="78" t="s">
        <v>26</v>
      </c>
      <c r="C23" s="55">
        <f>C24+C25</f>
        <v>70381200</v>
      </c>
      <c r="D23" s="55">
        <f>D24+D25</f>
        <v>56451487</v>
      </c>
      <c r="E23" s="47">
        <f t="shared" si="1"/>
        <v>80.20819053951908</v>
      </c>
      <c r="F23" s="79">
        <f>F24+F25</f>
        <v>9464921</v>
      </c>
      <c r="G23" s="47">
        <f t="shared" si="0"/>
        <v>13.448081305803255</v>
      </c>
      <c r="H23" s="80">
        <f>SUM(H24+H25)</f>
        <v>75381329</v>
      </c>
      <c r="I23" s="47">
        <f t="shared" si="2"/>
        <v>107.10435315112559</v>
      </c>
      <c r="J23" s="80">
        <f>SUM(J24+J25)</f>
        <v>65916408</v>
      </c>
      <c r="K23" s="47">
        <f t="shared" si="4"/>
        <v>93.656271845322323</v>
      </c>
      <c r="L23" s="80">
        <f>I23</f>
        <v>107.10435315112559</v>
      </c>
      <c r="M23" s="80">
        <f t="shared" si="3"/>
        <v>93.656271845322323</v>
      </c>
      <c r="N23" s="81"/>
      <c r="O23" s="82"/>
      <c r="P23" s="83"/>
      <c r="Q23" s="83"/>
      <c r="S23" s="85"/>
    </row>
    <row r="24" spans="1:19" s="72" customFormat="1" ht="28.5">
      <c r="A24" s="62"/>
      <c r="B24" s="74" t="s">
        <v>27</v>
      </c>
      <c r="C24" s="64">
        <v>8400000</v>
      </c>
      <c r="D24" s="65">
        <f>NOVEMBER!J24</f>
        <v>4878149</v>
      </c>
      <c r="E24" s="47">
        <f t="shared" si="1"/>
        <v>58.073202380952381</v>
      </c>
      <c r="F24" s="142"/>
      <c r="G24" s="47">
        <f t="shared" si="0"/>
        <v>0</v>
      </c>
      <c r="H24" s="47">
        <f>F24+J24</f>
        <v>4878149</v>
      </c>
      <c r="I24" s="47">
        <f t="shared" si="2"/>
        <v>58.073202380952381</v>
      </c>
      <c r="J24" s="178">
        <f>D24+F24</f>
        <v>4878149</v>
      </c>
      <c r="K24" s="47">
        <f t="shared" si="4"/>
        <v>58.073202380952381</v>
      </c>
      <c r="L24" s="68">
        <f t="shared" ref="L24:L34" si="6">I24</f>
        <v>58.073202380952381</v>
      </c>
      <c r="M24" s="68">
        <f t="shared" si="3"/>
        <v>58.073202380952381</v>
      </c>
      <c r="N24" s="69"/>
      <c r="O24" s="70"/>
      <c r="P24" s="71">
        <f>+L24*(C24)</f>
        <v>487814900</v>
      </c>
      <c r="Q24" s="71">
        <f>+M24*(C24)</f>
        <v>487814900</v>
      </c>
      <c r="S24" s="76"/>
    </row>
    <row r="25" spans="1:19" s="72" customFormat="1" ht="12.75" customHeight="1">
      <c r="A25" s="62"/>
      <c r="B25" s="74" t="s">
        <v>28</v>
      </c>
      <c r="C25" s="64">
        <v>61981200</v>
      </c>
      <c r="D25" s="65">
        <f>NOVEMBER!J25</f>
        <v>51573338</v>
      </c>
      <c r="E25" s="47">
        <f t="shared" si="1"/>
        <v>83.208034049034225</v>
      </c>
      <c r="F25" s="142">
        <v>9464921</v>
      </c>
      <c r="G25" s="47">
        <f t="shared" si="0"/>
        <v>15.270632062625442</v>
      </c>
      <c r="H25" s="47">
        <f>F25+J25</f>
        <v>70503180</v>
      </c>
      <c r="I25" s="47">
        <f t="shared" si="2"/>
        <v>113.7492981742851</v>
      </c>
      <c r="J25" s="178">
        <f>D25+F25</f>
        <v>61038259</v>
      </c>
      <c r="K25" s="47">
        <f t="shared" si="4"/>
        <v>98.478666111659663</v>
      </c>
      <c r="L25" s="68">
        <f t="shared" si="6"/>
        <v>113.7492981742851</v>
      </c>
      <c r="M25" s="68">
        <f t="shared" si="3"/>
        <v>98.478666111659663</v>
      </c>
      <c r="N25" s="69"/>
      <c r="O25" s="70"/>
      <c r="P25" s="71">
        <f>+L25*(C25)</f>
        <v>7050318000</v>
      </c>
      <c r="Q25" s="71">
        <f>+M25*(C25)</f>
        <v>6103825900</v>
      </c>
      <c r="S25" s="76"/>
    </row>
    <row r="26" spans="1:19" s="84" customFormat="1" ht="28.5">
      <c r="A26" s="77"/>
      <c r="B26" s="78" t="s">
        <v>29</v>
      </c>
      <c r="C26" s="55">
        <f>C27+C28+C29</f>
        <v>42923000</v>
      </c>
      <c r="D26" s="55">
        <f>D27+D28+D29</f>
        <v>37086329</v>
      </c>
      <c r="E26" s="47">
        <f t="shared" si="1"/>
        <v>86.401996598560217</v>
      </c>
      <c r="F26" s="79">
        <f>SUM(F27:F28)</f>
        <v>3855000</v>
      </c>
      <c r="G26" s="47">
        <f t="shared" si="0"/>
        <v>8.9811988910374403</v>
      </c>
      <c r="H26" s="80">
        <f>SUM(H27:H29)</f>
        <v>46877129</v>
      </c>
      <c r="I26" s="47">
        <f t="shared" si="2"/>
        <v>109.21214500384409</v>
      </c>
      <c r="J26" s="80">
        <f>SUM(J27:J29)</f>
        <v>41981729</v>
      </c>
      <c r="K26" s="47">
        <f t="shared" si="4"/>
        <v>97.807070801202158</v>
      </c>
      <c r="L26" s="80">
        <f t="shared" ref="L26:L32" si="7">I26</f>
        <v>109.21214500384409</v>
      </c>
      <c r="M26" s="80">
        <f t="shared" si="3"/>
        <v>97.807070801202158</v>
      </c>
      <c r="N26" s="81"/>
      <c r="O26" s="82"/>
      <c r="P26" s="83"/>
      <c r="Q26" s="83"/>
      <c r="S26" s="85"/>
    </row>
    <row r="27" spans="1:19" s="72" customFormat="1" ht="42.75">
      <c r="A27" s="62"/>
      <c r="B27" s="74" t="s">
        <v>30</v>
      </c>
      <c r="C27" s="87">
        <v>15500000</v>
      </c>
      <c r="D27" s="65">
        <f>NOVEMBER!J27</f>
        <v>10801229</v>
      </c>
      <c r="E27" s="47">
        <f t="shared" si="1"/>
        <v>69.685348387096781</v>
      </c>
      <c r="F27" s="142">
        <v>3855000</v>
      </c>
      <c r="G27" s="47">
        <f t="shared" si="0"/>
        <v>24.870967741935484</v>
      </c>
      <c r="H27" s="47">
        <f>F27+J27</f>
        <v>18511229</v>
      </c>
      <c r="I27" s="47">
        <f t="shared" si="2"/>
        <v>119.42728387096776</v>
      </c>
      <c r="J27" s="75">
        <f>D27+F27</f>
        <v>14656229</v>
      </c>
      <c r="K27" s="47">
        <f t="shared" si="4"/>
        <v>94.556316129032254</v>
      </c>
      <c r="L27" s="68">
        <f t="shared" si="7"/>
        <v>119.42728387096776</v>
      </c>
      <c r="M27" s="68">
        <f t="shared" si="3"/>
        <v>94.556316129032254</v>
      </c>
      <c r="N27" s="69"/>
      <c r="O27" s="70"/>
      <c r="P27" s="71">
        <f>+L27*(C27)</f>
        <v>1851122900.0000002</v>
      </c>
      <c r="Q27" s="71">
        <f>+M27*(C27)</f>
        <v>1465622900</v>
      </c>
      <c r="S27" s="76"/>
    </row>
    <row r="28" spans="1:19" s="72" customFormat="1" ht="28.5">
      <c r="A28" s="62"/>
      <c r="B28" s="74" t="s">
        <v>51</v>
      </c>
      <c r="C28" s="87">
        <v>23959000</v>
      </c>
      <c r="D28" s="65">
        <f>NOVEMBER!J28</f>
        <v>23861500</v>
      </c>
      <c r="E28" s="47"/>
      <c r="F28" s="142">
        <v>0</v>
      </c>
      <c r="G28" s="47">
        <f t="shared" si="0"/>
        <v>0</v>
      </c>
      <c r="H28" s="47">
        <f>F28+J28</f>
        <v>23861500</v>
      </c>
      <c r="I28" s="47">
        <f t="shared" si="2"/>
        <v>99.593054801953343</v>
      </c>
      <c r="J28" s="75">
        <f>D28+F28</f>
        <v>23861500</v>
      </c>
      <c r="K28" s="47">
        <f t="shared" si="4"/>
        <v>99.593054801953343</v>
      </c>
      <c r="L28" s="68">
        <f t="shared" si="7"/>
        <v>99.593054801953343</v>
      </c>
      <c r="M28" s="68">
        <f t="shared" si="3"/>
        <v>99.593054801953343</v>
      </c>
      <c r="N28" s="69"/>
      <c r="O28" s="70"/>
      <c r="P28" s="71">
        <f>+L28*(C28)</f>
        <v>2386150000</v>
      </c>
      <c r="Q28" s="71"/>
      <c r="S28" s="76"/>
    </row>
    <row r="29" spans="1:19" s="72" customFormat="1" ht="28.5">
      <c r="A29" s="62"/>
      <c r="B29" s="74" t="s">
        <v>52</v>
      </c>
      <c r="C29" s="87">
        <v>3464000</v>
      </c>
      <c r="D29" s="65">
        <f>NOVEMBER!J29</f>
        <v>2423600</v>
      </c>
      <c r="E29" s="47"/>
      <c r="F29" s="142">
        <v>1040400</v>
      </c>
      <c r="G29" s="47">
        <f>F28/C29*100</f>
        <v>0</v>
      </c>
      <c r="H29" s="47">
        <f>F29+J29</f>
        <v>4504400</v>
      </c>
      <c r="I29" s="47">
        <f t="shared" si="2"/>
        <v>130.03464203233256</v>
      </c>
      <c r="J29" s="75">
        <f>D29+F29</f>
        <v>3464000</v>
      </c>
      <c r="K29" s="47">
        <f t="shared" si="4"/>
        <v>100</v>
      </c>
      <c r="L29" s="68">
        <f t="shared" si="7"/>
        <v>130.03464203233256</v>
      </c>
      <c r="M29" s="68">
        <f t="shared" si="3"/>
        <v>100</v>
      </c>
      <c r="N29" s="69"/>
      <c r="O29" s="70"/>
      <c r="P29" s="71">
        <f>+L29*(C29)</f>
        <v>450440000</v>
      </c>
      <c r="Q29" s="71"/>
      <c r="S29" s="76"/>
    </row>
    <row r="30" spans="1:19" s="94" customFormat="1" ht="28.5">
      <c r="A30" s="88" t="s">
        <v>31</v>
      </c>
      <c r="B30" s="89" t="s">
        <v>32</v>
      </c>
      <c r="C30" s="140">
        <f>C31</f>
        <v>46248000</v>
      </c>
      <c r="D30" s="140">
        <f>D31</f>
        <v>44085000</v>
      </c>
      <c r="E30" s="47">
        <f t="shared" si="1"/>
        <v>95.323040996367411</v>
      </c>
      <c r="F30" s="90">
        <f>F31</f>
        <v>1828000</v>
      </c>
      <c r="G30" s="47">
        <f t="shared" si="0"/>
        <v>3.9526033558207918</v>
      </c>
      <c r="H30" s="68">
        <f>SUM(H31)</f>
        <v>47741000</v>
      </c>
      <c r="I30" s="47">
        <f t="shared" si="2"/>
        <v>103.22824770800901</v>
      </c>
      <c r="J30" s="68">
        <f>SUM(J31)</f>
        <v>45913000</v>
      </c>
      <c r="K30" s="47">
        <f>SUM(J30/C30)*100</f>
        <v>99.275644352188209</v>
      </c>
      <c r="L30" s="68">
        <f t="shared" si="7"/>
        <v>103.22824770800901</v>
      </c>
      <c r="M30" s="68">
        <f t="shared" si="3"/>
        <v>99.275644352188209</v>
      </c>
      <c r="N30" s="91"/>
      <c r="O30" s="92"/>
      <c r="P30" s="93"/>
      <c r="Q30" s="93"/>
      <c r="S30" s="95"/>
    </row>
    <row r="31" spans="1:19" s="84" customFormat="1" ht="28.5">
      <c r="A31" s="96"/>
      <c r="B31" s="78" t="s">
        <v>33</v>
      </c>
      <c r="C31" s="55">
        <f>C33+C34</f>
        <v>46248000</v>
      </c>
      <c r="D31" s="55">
        <f>D33+D34</f>
        <v>44085000</v>
      </c>
      <c r="E31" s="47">
        <f t="shared" si="1"/>
        <v>95.323040996367411</v>
      </c>
      <c r="F31" s="79">
        <f>F33+F34</f>
        <v>1828000</v>
      </c>
      <c r="G31" s="47">
        <f>F31/C31*100</f>
        <v>3.9526033558207918</v>
      </c>
      <c r="H31" s="80">
        <f>SUM(H33+H34)</f>
        <v>47741000</v>
      </c>
      <c r="I31" s="47">
        <f>H31/C31*100</f>
        <v>103.22824770800901</v>
      </c>
      <c r="J31" s="80">
        <f>SUM(J33+J34)</f>
        <v>45913000</v>
      </c>
      <c r="K31" s="47">
        <f t="shared" si="4"/>
        <v>99.275644352188209</v>
      </c>
      <c r="L31" s="80">
        <f t="shared" si="7"/>
        <v>103.22824770800901</v>
      </c>
      <c r="M31" s="80">
        <f t="shared" si="3"/>
        <v>99.275644352188209</v>
      </c>
      <c r="N31" s="81"/>
      <c r="O31" s="82"/>
      <c r="P31" s="83"/>
      <c r="Q31" s="83"/>
      <c r="S31" s="85"/>
    </row>
    <row r="32" spans="1:19" s="72" customFormat="1" ht="28.5">
      <c r="A32" s="62"/>
      <c r="B32" s="74" t="s">
        <v>53</v>
      </c>
      <c r="C32" s="138">
        <v>0</v>
      </c>
      <c r="D32" s="65">
        <f>NOVEMBER!J32</f>
        <v>0</v>
      </c>
      <c r="E32" s="135"/>
      <c r="F32" s="136">
        <v>0</v>
      </c>
      <c r="G32" s="47"/>
      <c r="H32" s="47">
        <f>F32+J32</f>
        <v>0</v>
      </c>
      <c r="I32" s="47"/>
      <c r="J32" s="75">
        <f>D32+F32</f>
        <v>0</v>
      </c>
      <c r="K32" s="135"/>
      <c r="L32" s="68">
        <f t="shared" si="7"/>
        <v>0</v>
      </c>
      <c r="M32" s="135">
        <f t="shared" si="3"/>
        <v>0</v>
      </c>
      <c r="N32" s="69"/>
      <c r="O32" s="70"/>
      <c r="P32" s="71"/>
      <c r="Q32" s="71"/>
      <c r="S32" s="137"/>
    </row>
    <row r="33" spans="1:19" s="72" customFormat="1" ht="28.5">
      <c r="A33" s="62"/>
      <c r="B33" s="74" t="s">
        <v>34</v>
      </c>
      <c r="C33" s="64">
        <v>3600000</v>
      </c>
      <c r="D33" s="65">
        <f>NOVEMBER!J33</f>
        <v>2700000</v>
      </c>
      <c r="E33" s="47">
        <f>D33/C33*100</f>
        <v>75</v>
      </c>
      <c r="F33" s="142">
        <v>900000</v>
      </c>
      <c r="G33" s="47">
        <f t="shared" si="0"/>
        <v>25</v>
      </c>
      <c r="H33" s="47">
        <f>F33+J33</f>
        <v>4500000</v>
      </c>
      <c r="I33" s="47">
        <f>H33/C33*100</f>
        <v>125</v>
      </c>
      <c r="J33" s="75">
        <f>D33+F33</f>
        <v>3600000</v>
      </c>
      <c r="K33" s="47">
        <f t="shared" si="4"/>
        <v>100</v>
      </c>
      <c r="L33" s="68">
        <f>I33</f>
        <v>125</v>
      </c>
      <c r="M33" s="68">
        <f t="shared" si="3"/>
        <v>100</v>
      </c>
      <c r="N33" s="69"/>
      <c r="O33" s="70"/>
      <c r="P33" s="71">
        <f>+L33*(C33)</f>
        <v>450000000</v>
      </c>
      <c r="Q33" s="71">
        <f>+M33*(C33)</f>
        <v>360000000</v>
      </c>
      <c r="S33" s="76"/>
    </row>
    <row r="34" spans="1:19" s="72" customFormat="1" ht="28.5">
      <c r="A34" s="62"/>
      <c r="B34" s="74" t="s">
        <v>35</v>
      </c>
      <c r="C34" s="87">
        <v>42648000</v>
      </c>
      <c r="D34" s="65">
        <f>NOVEMBER!J34</f>
        <v>41385000</v>
      </c>
      <c r="E34" s="47">
        <f>D34/C34*100</f>
        <v>97.038548114800221</v>
      </c>
      <c r="F34" s="142">
        <v>928000</v>
      </c>
      <c r="G34" s="47">
        <f t="shared" si="0"/>
        <v>2.1759519789908084</v>
      </c>
      <c r="H34" s="47">
        <f>F34+J34</f>
        <v>43241000</v>
      </c>
      <c r="I34" s="47">
        <f t="shared" si="2"/>
        <v>101.39045207278184</v>
      </c>
      <c r="J34" s="75">
        <f>D34+F34</f>
        <v>42313000</v>
      </c>
      <c r="K34" s="47">
        <f t="shared" si="4"/>
        <v>99.214500093791031</v>
      </c>
      <c r="L34" s="68">
        <f t="shared" si="6"/>
        <v>101.39045207278184</v>
      </c>
      <c r="M34" s="68">
        <f t="shared" si="3"/>
        <v>99.214500093791031</v>
      </c>
      <c r="N34" s="69"/>
      <c r="O34" s="70"/>
      <c r="P34" s="71">
        <f>+L34*(C34)</f>
        <v>4324100000</v>
      </c>
      <c r="Q34" s="71">
        <f>+M34*(C34)</f>
        <v>4231300000</v>
      </c>
      <c r="S34" s="76"/>
    </row>
    <row r="35" spans="1:19" s="94" customFormat="1" ht="28.5">
      <c r="A35" s="88" t="s">
        <v>36</v>
      </c>
      <c r="B35" s="89" t="s">
        <v>37</v>
      </c>
      <c r="C35" s="141">
        <f>C36</f>
        <v>13500000</v>
      </c>
      <c r="D35" s="141">
        <f>D36</f>
        <v>13500000</v>
      </c>
      <c r="E35" s="47">
        <f t="shared" si="1"/>
        <v>100</v>
      </c>
      <c r="F35" s="90">
        <f>F36</f>
        <v>0</v>
      </c>
      <c r="G35" s="47">
        <f t="shared" si="0"/>
        <v>0</v>
      </c>
      <c r="H35" s="68">
        <f>SUM(H36)</f>
        <v>13500000</v>
      </c>
      <c r="I35" s="47">
        <f t="shared" si="2"/>
        <v>100</v>
      </c>
      <c r="J35" s="68">
        <f>SUM(J36)</f>
        <v>13500000</v>
      </c>
      <c r="K35" s="47">
        <f t="shared" si="4"/>
        <v>100</v>
      </c>
      <c r="L35" s="68">
        <f>I35</f>
        <v>100</v>
      </c>
      <c r="M35" s="68">
        <f t="shared" si="3"/>
        <v>100</v>
      </c>
      <c r="N35" s="91"/>
      <c r="O35" s="92"/>
      <c r="P35" s="93"/>
      <c r="Q35" s="93"/>
      <c r="S35" s="95"/>
    </row>
    <row r="36" spans="1:19" s="84" customFormat="1" ht="28.5">
      <c r="A36" s="96"/>
      <c r="B36" s="78" t="s">
        <v>38</v>
      </c>
      <c r="C36" s="86">
        <f>C37</f>
        <v>13500000</v>
      </c>
      <c r="D36" s="86">
        <f>D37</f>
        <v>13500000</v>
      </c>
      <c r="E36" s="47">
        <f t="shared" si="1"/>
        <v>100</v>
      </c>
      <c r="F36" s="79">
        <f>F37</f>
        <v>0</v>
      </c>
      <c r="G36" s="47">
        <f t="shared" si="0"/>
        <v>0</v>
      </c>
      <c r="H36" s="80">
        <f>SUM(H37)</f>
        <v>13500000</v>
      </c>
      <c r="I36" s="47">
        <f t="shared" si="2"/>
        <v>100</v>
      </c>
      <c r="J36" s="80">
        <f>SUM(J37)</f>
        <v>13500000</v>
      </c>
      <c r="K36" s="47">
        <f t="shared" si="4"/>
        <v>100</v>
      </c>
      <c r="L36" s="80">
        <f>I36</f>
        <v>100</v>
      </c>
      <c r="M36" s="80">
        <f t="shared" si="3"/>
        <v>100</v>
      </c>
      <c r="N36" s="81"/>
      <c r="O36" s="82"/>
      <c r="P36" s="83"/>
      <c r="Q36" s="83"/>
      <c r="S36" s="85"/>
    </row>
    <row r="37" spans="1:19" s="72" customFormat="1" ht="28.5">
      <c r="A37" s="62"/>
      <c r="B37" s="74" t="s">
        <v>39</v>
      </c>
      <c r="C37" s="64">
        <v>13500000</v>
      </c>
      <c r="D37" s="65">
        <f>NOVEMBER!J37</f>
        <v>13500000</v>
      </c>
      <c r="E37" s="47">
        <f t="shared" si="1"/>
        <v>100</v>
      </c>
      <c r="F37" s="177"/>
      <c r="G37" s="47">
        <f t="shared" si="0"/>
        <v>0</v>
      </c>
      <c r="H37" s="47">
        <f>F37+J37</f>
        <v>13500000</v>
      </c>
      <c r="I37" s="47">
        <f t="shared" si="2"/>
        <v>100</v>
      </c>
      <c r="J37" s="75">
        <f>D37+F37</f>
        <v>13500000</v>
      </c>
      <c r="K37" s="47">
        <f t="shared" si="4"/>
        <v>100</v>
      </c>
      <c r="L37" s="68">
        <f t="shared" ref="L37" si="8">I37</f>
        <v>100</v>
      </c>
      <c r="M37" s="68">
        <f t="shared" si="3"/>
        <v>100</v>
      </c>
      <c r="N37" s="69"/>
      <c r="O37" s="70"/>
      <c r="P37" s="71">
        <f>+L37*(C37)</f>
        <v>1350000000</v>
      </c>
      <c r="Q37" s="71">
        <f>+M37*(C37)</f>
        <v>1350000000</v>
      </c>
      <c r="S37" s="76"/>
    </row>
    <row r="38" spans="1:19" s="94" customFormat="1" ht="28.5">
      <c r="A38" s="88" t="s">
        <v>40</v>
      </c>
      <c r="B38" s="89" t="s">
        <v>41</v>
      </c>
      <c r="C38" s="141">
        <f>C39</f>
        <v>18273600</v>
      </c>
      <c r="D38" s="141">
        <f>D39</f>
        <v>18248600</v>
      </c>
      <c r="E38" s="47">
        <f t="shared" si="1"/>
        <v>99.863190613781626</v>
      </c>
      <c r="F38" s="90">
        <f>F39</f>
        <v>0</v>
      </c>
      <c r="G38" s="47">
        <f t="shared" si="0"/>
        <v>0</v>
      </c>
      <c r="H38" s="68">
        <f>SUM(H39)</f>
        <v>18248600</v>
      </c>
      <c r="I38" s="47">
        <f t="shared" si="2"/>
        <v>99.863190613781626</v>
      </c>
      <c r="J38" s="68">
        <f>SUM(J39)</f>
        <v>18248600</v>
      </c>
      <c r="K38" s="47">
        <f t="shared" si="4"/>
        <v>99.863190613781626</v>
      </c>
      <c r="L38" s="68">
        <f>I38</f>
        <v>99.863190613781626</v>
      </c>
      <c r="M38" s="68">
        <f t="shared" si="3"/>
        <v>99.863190613781626</v>
      </c>
      <c r="N38" s="91"/>
      <c r="O38" s="92"/>
      <c r="P38" s="93"/>
      <c r="Q38" s="93"/>
      <c r="S38" s="95"/>
    </row>
    <row r="39" spans="1:19" s="84" customFormat="1" ht="38.25" customHeight="1">
      <c r="A39" s="96"/>
      <c r="B39" s="78" t="s">
        <v>42</v>
      </c>
      <c r="C39" s="55">
        <f>C40</f>
        <v>18273600</v>
      </c>
      <c r="D39" s="80">
        <f>D40</f>
        <v>18248600</v>
      </c>
      <c r="E39" s="47">
        <f t="shared" si="1"/>
        <v>99.863190613781626</v>
      </c>
      <c r="F39" s="79">
        <f>F40</f>
        <v>0</v>
      </c>
      <c r="G39" s="47">
        <f t="shared" si="0"/>
        <v>0</v>
      </c>
      <c r="H39" s="80">
        <f>SUM(H40)</f>
        <v>18248600</v>
      </c>
      <c r="I39" s="47">
        <f t="shared" si="2"/>
        <v>99.863190613781626</v>
      </c>
      <c r="J39" s="80">
        <f>SUM(J40)</f>
        <v>18248600</v>
      </c>
      <c r="K39" s="47">
        <f t="shared" si="4"/>
        <v>99.863190613781626</v>
      </c>
      <c r="L39" s="80">
        <f>I39</f>
        <v>99.863190613781626</v>
      </c>
      <c r="M39" s="80">
        <f t="shared" si="3"/>
        <v>99.863190613781626</v>
      </c>
      <c r="N39" s="81"/>
      <c r="O39" s="82"/>
      <c r="P39" s="83"/>
      <c r="Q39" s="83"/>
      <c r="S39" s="85"/>
    </row>
    <row r="40" spans="1:19" s="72" customFormat="1" ht="15.75" thickBot="1">
      <c r="A40" s="62"/>
      <c r="B40" s="74" t="s">
        <v>54</v>
      </c>
      <c r="C40" s="97">
        <v>18273600</v>
      </c>
      <c r="D40" s="65">
        <f>NOVEMBER!J40</f>
        <v>18248600</v>
      </c>
      <c r="E40" s="98">
        <f t="shared" si="1"/>
        <v>99.863190613781626</v>
      </c>
      <c r="F40" s="1"/>
      <c r="G40" s="98">
        <f t="shared" si="0"/>
        <v>0</v>
      </c>
      <c r="H40" s="47">
        <f>F40+J40</f>
        <v>18248600</v>
      </c>
      <c r="I40" s="98">
        <f t="shared" si="2"/>
        <v>99.863190613781626</v>
      </c>
      <c r="J40" s="75">
        <f>D40+F40</f>
        <v>18248600</v>
      </c>
      <c r="K40" s="98">
        <f t="shared" si="4"/>
        <v>99.863190613781626</v>
      </c>
      <c r="L40" s="68">
        <f t="shared" ref="L40" si="9">I40</f>
        <v>99.863190613781626</v>
      </c>
      <c r="M40" s="68">
        <f t="shared" si="3"/>
        <v>99.863190613781626</v>
      </c>
      <c r="N40" s="99"/>
      <c r="O40" s="70"/>
      <c r="P40" s="71">
        <f>+L40*(C40)</f>
        <v>1824860000</v>
      </c>
      <c r="Q40" s="71">
        <f>+M40*(C40)</f>
        <v>1824860000</v>
      </c>
      <c r="S40" s="76"/>
    </row>
    <row r="41" spans="1:19" s="72" customFormat="1" ht="15.75" thickBot="1">
      <c r="A41" s="100"/>
      <c r="B41" s="101"/>
      <c r="C41" s="102"/>
      <c r="D41" s="65"/>
      <c r="E41" s="103"/>
      <c r="F41" s="104"/>
      <c r="G41" s="103"/>
      <c r="H41" s="105"/>
      <c r="I41" s="103"/>
      <c r="J41" s="105"/>
      <c r="K41" s="103"/>
      <c r="L41" s="106"/>
      <c r="M41" s="106"/>
      <c r="N41" s="107"/>
      <c r="O41" s="108"/>
      <c r="P41" s="71"/>
      <c r="Q41" s="71"/>
      <c r="S41" s="76"/>
    </row>
    <row r="42" spans="1:19" s="115" customFormat="1" ht="15.75" thickBot="1">
      <c r="A42" s="109"/>
      <c r="B42" s="110" t="s">
        <v>43</v>
      </c>
      <c r="C42" s="111">
        <f>SUM(C12+C30+C35+C38)</f>
        <v>2053931627</v>
      </c>
      <c r="D42" s="111">
        <f>SUM(D12+D30+D35+D38)</f>
        <v>1856402352</v>
      </c>
      <c r="E42" s="112">
        <f>D42/C42*100</f>
        <v>90.382869984405772</v>
      </c>
      <c r="F42" s="113">
        <f>SUM(F12+F30+F35+F38)</f>
        <v>157014852</v>
      </c>
      <c r="G42" s="112">
        <f>F42/C42*100</f>
        <v>7.6445997488893038</v>
      </c>
      <c r="H42" s="111">
        <f>SUM(H12+H30+H35+H38)</f>
        <v>2159562856</v>
      </c>
      <c r="I42" s="112">
        <f>H42/C42*100</f>
        <v>105.14287952001042</v>
      </c>
      <c r="J42" s="111">
        <f>SUM(J12+J30+J35+J38)</f>
        <v>2014457604</v>
      </c>
      <c r="K42" s="112">
        <f>SUM(J42/C42)*100</f>
        <v>98.07812380504329</v>
      </c>
      <c r="L42" s="112">
        <f>P42/(C42)</f>
        <v>105.77337762568081</v>
      </c>
      <c r="M42" s="112">
        <f>Q42/(C42)</f>
        <v>96.117226009295976</v>
      </c>
      <c r="N42" s="41"/>
      <c r="O42" s="108"/>
      <c r="P42" s="114">
        <f>SUM(P11:P40)/2</f>
        <v>217251285599.99997</v>
      </c>
      <c r="Q42" s="114">
        <f>SUM(Q11:Q40)/2</f>
        <v>197418210400</v>
      </c>
      <c r="S42" s="116"/>
    </row>
    <row r="43" spans="1:19" ht="15.75">
      <c r="A43" s="117"/>
      <c r="B43" s="117"/>
      <c r="C43" s="118"/>
      <c r="D43" s="119"/>
      <c r="E43" s="118"/>
      <c r="F43" s="120"/>
      <c r="G43" s="118"/>
      <c r="H43" s="118"/>
      <c r="I43" s="118"/>
      <c r="J43" s="117"/>
      <c r="K43" s="117"/>
      <c r="L43" s="117"/>
      <c r="M43" s="117"/>
      <c r="N43" s="117"/>
      <c r="O43" s="2"/>
      <c r="P43" s="2"/>
      <c r="Q43" s="2"/>
    </row>
    <row r="44" spans="1:19" ht="15.75">
      <c r="A44" s="117"/>
      <c r="B44" s="130"/>
      <c r="C44" s="118"/>
      <c r="D44" s="119"/>
      <c r="E44" s="118"/>
      <c r="F44" s="120"/>
      <c r="G44" s="118"/>
      <c r="H44" s="118"/>
      <c r="I44" s="118"/>
      <c r="J44" s="121" t="s">
        <v>131</v>
      </c>
      <c r="K44" s="121"/>
      <c r="L44" s="121"/>
      <c r="M44" s="121"/>
      <c r="N44" s="121"/>
      <c r="Q44" s="2"/>
    </row>
    <row r="45" spans="1:19" ht="15.75">
      <c r="A45" s="117"/>
      <c r="B45" s="117"/>
      <c r="C45" s="118"/>
      <c r="D45" s="119"/>
      <c r="E45" s="118"/>
      <c r="F45" s="120"/>
      <c r="G45" s="118"/>
      <c r="H45" s="118"/>
      <c r="I45" s="118"/>
      <c r="J45" s="122" t="s">
        <v>44</v>
      </c>
      <c r="K45" s="122"/>
      <c r="L45" s="122"/>
      <c r="M45" s="122"/>
      <c r="N45" s="122"/>
      <c r="Q45" s="2"/>
    </row>
    <row r="46" spans="1:19" ht="15.75">
      <c r="A46" s="117"/>
      <c r="B46" s="117"/>
      <c r="C46" s="131"/>
      <c r="D46" s="119"/>
      <c r="E46" s="118"/>
      <c r="F46" s="120"/>
      <c r="G46" s="118"/>
      <c r="H46" s="118"/>
      <c r="I46" s="118"/>
      <c r="J46" s="123"/>
      <c r="K46" s="123"/>
      <c r="L46" s="123"/>
      <c r="M46" s="123"/>
      <c r="N46" s="123"/>
      <c r="Q46" s="2"/>
    </row>
    <row r="47" spans="1:19" ht="15.75">
      <c r="A47" s="117"/>
      <c r="B47" s="117"/>
      <c r="C47" s="132"/>
      <c r="D47" s="119"/>
      <c r="E47" s="118"/>
      <c r="F47" s="120"/>
      <c r="G47" s="118"/>
      <c r="H47" s="118"/>
      <c r="I47" s="118"/>
      <c r="J47" s="118"/>
      <c r="K47" s="124"/>
      <c r="L47" s="125"/>
      <c r="M47" s="124"/>
      <c r="N47" s="124"/>
      <c r="Q47" s="2"/>
    </row>
    <row r="48" spans="1:19" ht="15.75">
      <c r="A48" s="117"/>
      <c r="B48" s="117"/>
      <c r="C48" s="118"/>
      <c r="D48" s="119"/>
      <c r="E48" s="118"/>
      <c r="F48" s="120"/>
      <c r="G48" s="118"/>
      <c r="H48" s="118"/>
      <c r="I48" s="118"/>
      <c r="J48" s="118"/>
      <c r="K48" s="124"/>
      <c r="L48" s="125"/>
      <c r="M48" s="124"/>
      <c r="N48" s="124"/>
      <c r="Q48" s="2"/>
    </row>
    <row r="49" spans="1:17" ht="15.75">
      <c r="A49" s="117"/>
      <c r="B49" s="117"/>
      <c r="C49" s="126"/>
      <c r="D49" s="127"/>
      <c r="E49" s="126"/>
      <c r="F49" s="128"/>
      <c r="G49" s="126"/>
      <c r="H49" s="126"/>
      <c r="I49" s="126"/>
      <c r="J49" s="118"/>
      <c r="K49" s="124"/>
      <c r="L49" s="125"/>
      <c r="M49" s="124"/>
      <c r="N49" s="124"/>
      <c r="Q49" s="2"/>
    </row>
    <row r="50" spans="1:17" ht="15.75">
      <c r="A50" s="117"/>
      <c r="B50" s="117"/>
      <c r="C50" s="118"/>
      <c r="D50" s="119"/>
      <c r="E50" s="118"/>
      <c r="F50" s="120"/>
      <c r="G50" s="118"/>
      <c r="H50" s="118"/>
      <c r="I50" s="118"/>
      <c r="J50" s="129" t="s">
        <v>45</v>
      </c>
      <c r="K50" s="129"/>
      <c r="L50" s="129"/>
      <c r="M50" s="129"/>
      <c r="N50" s="129"/>
      <c r="Q50" s="2"/>
    </row>
    <row r="51" spans="1:17" ht="15.75">
      <c r="A51" s="117"/>
      <c r="B51" s="117"/>
      <c r="C51" s="118"/>
      <c r="D51" s="119"/>
      <c r="E51" s="118"/>
      <c r="F51" s="120"/>
      <c r="G51" s="118"/>
      <c r="H51" s="118"/>
      <c r="I51" s="118"/>
      <c r="J51" s="125" t="s">
        <v>46</v>
      </c>
      <c r="K51" s="125"/>
      <c r="L51" s="125"/>
      <c r="M51" s="125"/>
      <c r="N51" s="125"/>
      <c r="Q51" s="2"/>
    </row>
    <row r="52" spans="1:17" ht="15.75">
      <c r="A52" s="117"/>
      <c r="B52" s="117"/>
      <c r="C52" s="118"/>
      <c r="D52" s="119"/>
      <c r="E52" s="118"/>
      <c r="F52" s="120"/>
      <c r="G52" s="118"/>
      <c r="H52" s="118"/>
      <c r="I52" s="118"/>
      <c r="J52" s="125" t="s">
        <v>47</v>
      </c>
      <c r="K52" s="125"/>
      <c r="L52" s="125"/>
      <c r="M52" s="125"/>
      <c r="N52" s="125"/>
      <c r="Q52" s="2"/>
    </row>
    <row r="62" spans="1:17">
      <c r="M62" t="s">
        <v>48</v>
      </c>
    </row>
  </sheetData>
  <mergeCells count="9">
    <mergeCell ref="D7:E7"/>
    <mergeCell ref="F7:G7"/>
    <mergeCell ref="H7:I7"/>
    <mergeCell ref="J7:K7"/>
    <mergeCell ref="A1:O1"/>
    <mergeCell ref="A2:O2"/>
    <mergeCell ref="A3:O3"/>
    <mergeCell ref="D6:K6"/>
    <mergeCell ref="L6:M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E55AC-8D61-47D6-B238-77BD638F187D}">
  <dimension ref="A1:AB38"/>
  <sheetViews>
    <sheetView workbookViewId="0">
      <selection activeCell="AD22" sqref="AD22"/>
    </sheetView>
  </sheetViews>
  <sheetFormatPr defaultRowHeight="15"/>
  <cols>
    <col min="1" max="1" width="47.140625" style="144" customWidth="1"/>
    <col min="2" max="2" width="15.7109375" style="145" customWidth="1"/>
    <col min="3" max="3" width="11.28515625" style="145" hidden="1" customWidth="1"/>
    <col min="4" max="4" width="11.28515625" style="145" customWidth="1"/>
    <col min="5" max="5" width="11.28515625" style="145" hidden="1" customWidth="1"/>
    <col min="6" max="6" width="11.28515625" style="145" customWidth="1"/>
    <col min="7" max="7" width="11.28515625" style="145" hidden="1" customWidth="1"/>
    <col min="8" max="8" width="11.28515625" style="145" customWidth="1"/>
    <col min="9" max="9" width="11.28515625" style="145" hidden="1" customWidth="1"/>
    <col min="10" max="10" width="11.28515625" style="145" customWidth="1"/>
    <col min="11" max="11" width="11.28515625" style="145" hidden="1" customWidth="1"/>
    <col min="12" max="12" width="11.28515625" style="145" customWidth="1"/>
    <col min="13" max="13" width="11.28515625" style="145" hidden="1" customWidth="1"/>
    <col min="14" max="14" width="11.28515625" style="145" customWidth="1"/>
    <col min="15" max="15" width="11.28515625" style="145" hidden="1" customWidth="1"/>
    <col min="16" max="16" width="11.28515625" style="145" customWidth="1"/>
    <col min="17" max="17" width="11.28515625" style="145" hidden="1" customWidth="1"/>
    <col min="18" max="18" width="11.28515625" style="145" customWidth="1"/>
    <col min="19" max="19" width="11.28515625" style="145" hidden="1" customWidth="1"/>
    <col min="20" max="20" width="11.28515625" style="145" customWidth="1"/>
    <col min="21" max="21" width="11.28515625" style="145" hidden="1" customWidth="1"/>
    <col min="22" max="22" width="11.28515625" style="145" customWidth="1"/>
    <col min="23" max="23" width="11.28515625" style="145" hidden="1" customWidth="1"/>
    <col min="24" max="24" width="11.28515625" style="145" customWidth="1"/>
    <col min="25" max="25" width="11.28515625" style="145" hidden="1" customWidth="1"/>
  </cols>
  <sheetData>
    <row r="1" spans="1:28" ht="15.75">
      <c r="B1" s="183" t="s">
        <v>108</v>
      </c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</row>
    <row r="2" spans="1:28" ht="15" customHeight="1">
      <c r="A2" s="180" t="s">
        <v>85</v>
      </c>
      <c r="B2" s="181" t="s">
        <v>86</v>
      </c>
      <c r="C2" s="185" t="s">
        <v>59</v>
      </c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7"/>
      <c r="O2" s="185" t="s">
        <v>60</v>
      </c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7"/>
    </row>
    <row r="3" spans="1:28" ht="15" customHeight="1">
      <c r="A3" s="180" t="s">
        <v>85</v>
      </c>
      <c r="B3" s="181" t="s">
        <v>86</v>
      </c>
      <c r="C3" s="185" t="s">
        <v>61</v>
      </c>
      <c r="D3" s="186"/>
      <c r="E3" s="186"/>
      <c r="F3" s="186"/>
      <c r="G3" s="186"/>
      <c r="H3" s="187"/>
      <c r="I3" s="185" t="s">
        <v>62</v>
      </c>
      <c r="J3" s="186"/>
      <c r="K3" s="186"/>
      <c r="L3" s="186"/>
      <c r="M3" s="186"/>
      <c r="N3" s="187"/>
      <c r="O3" s="185" t="s">
        <v>63</v>
      </c>
      <c r="P3" s="186"/>
      <c r="Q3" s="186"/>
      <c r="R3" s="186"/>
      <c r="S3" s="186"/>
      <c r="T3" s="187"/>
      <c r="U3" s="185" t="s">
        <v>64</v>
      </c>
      <c r="V3" s="186"/>
      <c r="W3" s="186"/>
      <c r="X3" s="186"/>
      <c r="Y3" s="186"/>
      <c r="Z3" s="187"/>
    </row>
    <row r="4" spans="1:28" ht="15" customHeight="1">
      <c r="A4" s="180" t="s">
        <v>85</v>
      </c>
      <c r="B4" s="181" t="s">
        <v>86</v>
      </c>
      <c r="C4" s="154" t="s">
        <v>65</v>
      </c>
      <c r="D4" s="154" t="s">
        <v>65</v>
      </c>
      <c r="E4" s="154" t="s">
        <v>66</v>
      </c>
      <c r="F4" s="154" t="s">
        <v>66</v>
      </c>
      <c r="G4" s="154" t="s">
        <v>67</v>
      </c>
      <c r="H4" s="154" t="s">
        <v>67</v>
      </c>
      <c r="I4" s="154" t="s">
        <v>68</v>
      </c>
      <c r="J4" s="154" t="s">
        <v>68</v>
      </c>
      <c r="K4" s="154" t="s">
        <v>69</v>
      </c>
      <c r="L4" s="154" t="s">
        <v>69</v>
      </c>
      <c r="M4" s="154" t="s">
        <v>70</v>
      </c>
      <c r="N4" s="154" t="s">
        <v>70</v>
      </c>
      <c r="O4" s="154" t="s">
        <v>71</v>
      </c>
      <c r="P4" s="154" t="s">
        <v>71</v>
      </c>
      <c r="Q4" s="154" t="s">
        <v>72</v>
      </c>
      <c r="R4" s="154" t="s">
        <v>72</v>
      </c>
      <c r="S4" s="154" t="s">
        <v>73</v>
      </c>
      <c r="T4" s="154" t="s">
        <v>73</v>
      </c>
      <c r="U4" s="154" t="s">
        <v>74</v>
      </c>
      <c r="V4" s="154" t="s">
        <v>74</v>
      </c>
      <c r="W4" s="154" t="s">
        <v>75</v>
      </c>
      <c r="X4" s="154" t="s">
        <v>75</v>
      </c>
      <c r="Y4" s="154" t="s">
        <v>76</v>
      </c>
      <c r="Z4" s="154" t="s">
        <v>76</v>
      </c>
    </row>
    <row r="5" spans="1:28">
      <c r="A5" s="146"/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62"/>
    </row>
    <row r="6" spans="1:28">
      <c r="A6" s="184"/>
      <c r="B6" s="184"/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</row>
    <row r="7" spans="1:28">
      <c r="A7" s="155" t="s">
        <v>77</v>
      </c>
      <c r="B7" s="156">
        <v>2209324048</v>
      </c>
      <c r="C7" s="156">
        <v>210819727</v>
      </c>
      <c r="D7" s="156">
        <f>SUM(C7/B7)*100</f>
        <v>9.5422727684897755</v>
      </c>
      <c r="E7" s="156">
        <v>268965777</v>
      </c>
      <c r="F7" s="156">
        <f t="shared" ref="F7:F8" si="0">SUM(E7/B7)*100</f>
        <v>12.174120733600958</v>
      </c>
      <c r="G7" s="156">
        <v>152729185</v>
      </c>
      <c r="H7" s="156">
        <f>SUM(G7/B7)*100</f>
        <v>6.9129372460440441</v>
      </c>
      <c r="I7" s="156">
        <v>177312560</v>
      </c>
      <c r="J7" s="156">
        <f>SUM(I7/B7)*100</f>
        <v>8.0256474898063477</v>
      </c>
      <c r="K7" s="156">
        <v>233780254</v>
      </c>
      <c r="L7" s="156">
        <f>SUM(K7/B7)*100</f>
        <v>10.581528509212152</v>
      </c>
      <c r="M7" s="156">
        <v>174688185</v>
      </c>
      <c r="N7" s="156">
        <f>SUM(M7/B7)*100</f>
        <v>7.9068611577435748</v>
      </c>
      <c r="O7" s="156">
        <v>216714060</v>
      </c>
      <c r="P7" s="156">
        <f>SUM(O7/B7)*100</f>
        <v>9.8090662705718223</v>
      </c>
      <c r="Q7" s="156">
        <v>150729185</v>
      </c>
      <c r="R7" s="156">
        <f>SUM(Q7/B7)*100</f>
        <v>6.8224118203234259</v>
      </c>
      <c r="S7" s="156">
        <v>152629185</v>
      </c>
      <c r="T7" s="156">
        <f>SUM(S7/B7)*100</f>
        <v>6.9084109747580129</v>
      </c>
      <c r="U7" s="156">
        <v>173312560</v>
      </c>
      <c r="V7" s="156">
        <f>SUM(U7/B7)*100</f>
        <v>7.844596638365112</v>
      </c>
      <c r="W7" s="156">
        <v>155229185</v>
      </c>
      <c r="X7" s="156">
        <f>SUM(W7/B7)*100</f>
        <v>7.0260940281948168</v>
      </c>
      <c r="Y7" s="156">
        <v>142414185</v>
      </c>
      <c r="Z7" s="156">
        <f>SUM(Y7/B7)*100</f>
        <v>6.4460523628899553</v>
      </c>
      <c r="AB7" s="163">
        <f>D7+F7+H7+J7+L7+N7+P7+R7+T7+V7+X7+Z7</f>
        <v>100</v>
      </c>
    </row>
    <row r="8" spans="1:28" ht="24">
      <c r="A8" s="157" t="s">
        <v>55</v>
      </c>
      <c r="B8" s="158">
        <v>2124576048</v>
      </c>
      <c r="C8" s="158">
        <v>205757227</v>
      </c>
      <c r="D8" s="158">
        <f>SUM(C8/B8)*100</f>
        <v>9.6846251841016713</v>
      </c>
      <c r="E8" s="158">
        <v>233477777</v>
      </c>
      <c r="F8" s="158">
        <f t="shared" si="0"/>
        <v>10.989381962570256</v>
      </c>
      <c r="G8" s="158">
        <v>152729185</v>
      </c>
      <c r="H8" s="158">
        <f t="shared" ref="H8:H38" si="1">SUM(G8/B8)*100</f>
        <v>7.1886899574046215</v>
      </c>
      <c r="I8" s="158">
        <v>173712560</v>
      </c>
      <c r="J8" s="158">
        <f t="shared" ref="J8:J38" si="2">SUM(I8/B8)*100</f>
        <v>8.1763399414921771</v>
      </c>
      <c r="K8" s="158">
        <v>233780254</v>
      </c>
      <c r="L8" s="158">
        <f t="shared" ref="L8:L38" si="3">SUM(K8/B8)*100</f>
        <v>11.003619014724014</v>
      </c>
      <c r="M8" s="158">
        <v>174688185</v>
      </c>
      <c r="N8" s="158">
        <f t="shared" ref="N8:N38" si="4">SUM(M8/B8)*100</f>
        <v>8.2222608677361873</v>
      </c>
      <c r="O8" s="158">
        <v>179716560</v>
      </c>
      <c r="P8" s="158">
        <f t="shared" ref="P8:P38" si="5">SUM(O8/B8)*100</f>
        <v>8.4589374981036212</v>
      </c>
      <c r="Q8" s="158">
        <v>150729185</v>
      </c>
      <c r="R8" s="158">
        <f t="shared" ref="R8:R38" si="6">SUM(Q8/B8)*100</f>
        <v>7.0945535294860864</v>
      </c>
      <c r="S8" s="158">
        <v>152629185</v>
      </c>
      <c r="T8" s="158">
        <f t="shared" ref="T8:T38" si="7">SUM(S8/B8)*100</f>
        <v>7.1839831360086954</v>
      </c>
      <c r="U8" s="158">
        <v>169712560</v>
      </c>
      <c r="V8" s="158">
        <f t="shared" ref="V8:V38" si="8">SUM(U8/B8)*100</f>
        <v>7.9880670856551053</v>
      </c>
      <c r="W8" s="158">
        <v>155229185</v>
      </c>
      <c r="X8" s="158">
        <f t="shared" ref="X8:X38" si="9">SUM(W8/B8)*100</f>
        <v>7.3063604923027921</v>
      </c>
      <c r="Y8" s="158">
        <v>142414185</v>
      </c>
      <c r="Z8" s="158">
        <f t="shared" ref="Z8:Z38" si="10">SUM(Y8/B8)*100</f>
        <v>6.7031813304147727</v>
      </c>
      <c r="AB8" s="163">
        <f t="shared" ref="AB8:AB38" si="11">D8+F8+H8+J8+L8+N8+P8+R8+T8+V8+X8+Z8</f>
        <v>100</v>
      </c>
    </row>
    <row r="9" spans="1:28" ht="24">
      <c r="A9" s="159" t="s">
        <v>88</v>
      </c>
      <c r="B9" s="160">
        <v>3718400</v>
      </c>
      <c r="C9" s="160">
        <v>0</v>
      </c>
      <c r="D9" s="160">
        <v>0</v>
      </c>
      <c r="E9" s="160">
        <v>3718400</v>
      </c>
      <c r="F9" s="160">
        <f>SUM(E9/B9)*100</f>
        <v>100</v>
      </c>
      <c r="G9" s="160">
        <v>0</v>
      </c>
      <c r="H9" s="160">
        <f t="shared" si="1"/>
        <v>0</v>
      </c>
      <c r="I9" s="160">
        <v>0</v>
      </c>
      <c r="J9" s="160">
        <f t="shared" si="2"/>
        <v>0</v>
      </c>
      <c r="K9" s="160">
        <v>0</v>
      </c>
      <c r="L9" s="160">
        <f t="shared" si="3"/>
        <v>0</v>
      </c>
      <c r="M9" s="160">
        <v>0</v>
      </c>
      <c r="N9" s="160">
        <f t="shared" si="4"/>
        <v>0</v>
      </c>
      <c r="O9" s="160">
        <v>0</v>
      </c>
      <c r="P9" s="160">
        <f t="shared" si="5"/>
        <v>0</v>
      </c>
      <c r="Q9" s="160">
        <v>0</v>
      </c>
      <c r="R9" s="160">
        <f t="shared" si="6"/>
        <v>0</v>
      </c>
      <c r="S9" s="160">
        <v>0</v>
      </c>
      <c r="T9" s="160">
        <f t="shared" si="7"/>
        <v>0</v>
      </c>
      <c r="U9" s="160">
        <v>0</v>
      </c>
      <c r="V9" s="160">
        <f t="shared" si="8"/>
        <v>0</v>
      </c>
      <c r="W9" s="160">
        <v>0</v>
      </c>
      <c r="X9" s="160">
        <f t="shared" si="9"/>
        <v>0</v>
      </c>
      <c r="Y9" s="160">
        <v>0</v>
      </c>
      <c r="Z9" s="160">
        <f t="shared" si="10"/>
        <v>0</v>
      </c>
      <c r="AB9" s="163">
        <f t="shared" si="11"/>
        <v>100</v>
      </c>
    </row>
    <row r="10" spans="1:28">
      <c r="A10" s="148" t="s">
        <v>78</v>
      </c>
      <c r="B10" s="150">
        <v>2031800</v>
      </c>
      <c r="C10" s="151">
        <v>0</v>
      </c>
      <c r="D10" s="151">
        <f>SUM(C10/B10)*100</f>
        <v>0</v>
      </c>
      <c r="E10" s="150">
        <v>2031800</v>
      </c>
      <c r="F10" s="151">
        <f>SUM(E10/B10)*100</f>
        <v>100</v>
      </c>
      <c r="G10" s="151">
        <v>0</v>
      </c>
      <c r="H10" s="151">
        <f t="shared" si="1"/>
        <v>0</v>
      </c>
      <c r="I10" s="151">
        <v>0</v>
      </c>
      <c r="J10" s="151">
        <f t="shared" si="2"/>
        <v>0</v>
      </c>
      <c r="K10" s="151">
        <v>0</v>
      </c>
      <c r="L10" s="151">
        <f t="shared" si="3"/>
        <v>0</v>
      </c>
      <c r="M10" s="151">
        <v>0</v>
      </c>
      <c r="N10" s="151">
        <f t="shared" si="4"/>
        <v>0</v>
      </c>
      <c r="O10" s="151">
        <v>0</v>
      </c>
      <c r="P10" s="151">
        <f t="shared" si="5"/>
        <v>0</v>
      </c>
      <c r="Q10" s="151">
        <v>0</v>
      </c>
      <c r="R10" s="151">
        <f t="shared" si="6"/>
        <v>0</v>
      </c>
      <c r="S10" s="151">
        <v>0</v>
      </c>
      <c r="T10" s="151">
        <f t="shared" si="7"/>
        <v>0</v>
      </c>
      <c r="U10" s="151">
        <v>0</v>
      </c>
      <c r="V10" s="151">
        <f t="shared" si="8"/>
        <v>0</v>
      </c>
      <c r="W10" s="151">
        <v>0</v>
      </c>
      <c r="X10" s="151">
        <f t="shared" si="9"/>
        <v>0</v>
      </c>
      <c r="Y10" s="151">
        <v>0</v>
      </c>
      <c r="Z10" s="151">
        <f t="shared" si="10"/>
        <v>0</v>
      </c>
      <c r="AB10" s="163">
        <f t="shared" si="11"/>
        <v>100</v>
      </c>
    </row>
    <row r="11" spans="1:28" ht="24">
      <c r="A11" s="148" t="s">
        <v>89</v>
      </c>
      <c r="B11" s="149">
        <v>1686600</v>
      </c>
      <c r="C11" s="149">
        <v>0</v>
      </c>
      <c r="D11" s="151">
        <f>SUM(C11/B11)*100</f>
        <v>0</v>
      </c>
      <c r="E11" s="149">
        <v>1686600</v>
      </c>
      <c r="F11" s="151">
        <f t="shared" ref="F11:F38" si="12">SUM(E11/B11)*100</f>
        <v>100</v>
      </c>
      <c r="G11" s="149">
        <v>0</v>
      </c>
      <c r="H11" s="149">
        <f t="shared" si="1"/>
        <v>0</v>
      </c>
      <c r="I11" s="149">
        <v>0</v>
      </c>
      <c r="J11" s="149">
        <f t="shared" si="2"/>
        <v>0</v>
      </c>
      <c r="K11" s="149">
        <v>0</v>
      </c>
      <c r="L11" s="149">
        <f t="shared" si="3"/>
        <v>0</v>
      </c>
      <c r="M11" s="149">
        <v>0</v>
      </c>
      <c r="N11" s="149">
        <f t="shared" si="4"/>
        <v>0</v>
      </c>
      <c r="O11" s="149">
        <v>0</v>
      </c>
      <c r="P11" s="149">
        <f t="shared" si="5"/>
        <v>0</v>
      </c>
      <c r="Q11" s="149">
        <v>0</v>
      </c>
      <c r="R11" s="149">
        <f t="shared" si="6"/>
        <v>0</v>
      </c>
      <c r="S11" s="149">
        <v>0</v>
      </c>
      <c r="T11" s="149">
        <f t="shared" si="7"/>
        <v>0</v>
      </c>
      <c r="U11" s="149">
        <v>0</v>
      </c>
      <c r="V11" s="149">
        <f t="shared" si="8"/>
        <v>0</v>
      </c>
      <c r="W11" s="149">
        <v>0</v>
      </c>
      <c r="X11" s="149">
        <f t="shared" si="9"/>
        <v>0</v>
      </c>
      <c r="Y11" s="149">
        <v>0</v>
      </c>
      <c r="Z11" s="149">
        <f t="shared" si="10"/>
        <v>0</v>
      </c>
      <c r="AB11" s="163">
        <f t="shared" si="11"/>
        <v>100</v>
      </c>
    </row>
    <row r="12" spans="1:28">
      <c r="A12" s="159" t="s">
        <v>79</v>
      </c>
      <c r="B12" s="161">
        <v>1906582148</v>
      </c>
      <c r="C12" s="161">
        <v>164712852</v>
      </c>
      <c r="D12" s="161">
        <f t="shared" ref="D12:D38" si="13">SUM(C12/B12)*100</f>
        <v>8.6391689008933277</v>
      </c>
      <c r="E12" s="161">
        <v>211051377</v>
      </c>
      <c r="F12" s="161">
        <f t="shared" si="12"/>
        <v>11.069618858090765</v>
      </c>
      <c r="G12" s="161">
        <v>145039185</v>
      </c>
      <c r="H12" s="161">
        <f t="shared" si="1"/>
        <v>7.6072874778642898</v>
      </c>
      <c r="I12" s="161">
        <v>145039185</v>
      </c>
      <c r="J12" s="161">
        <f t="shared" si="2"/>
        <v>7.6072874778642898</v>
      </c>
      <c r="K12" s="161">
        <v>228090254</v>
      </c>
      <c r="L12" s="161">
        <f t="shared" si="3"/>
        <v>11.963305868528462</v>
      </c>
      <c r="M12" s="161">
        <v>145039185</v>
      </c>
      <c r="N12" s="161">
        <f t="shared" si="4"/>
        <v>7.6072874778642898</v>
      </c>
      <c r="O12" s="161">
        <v>145039185</v>
      </c>
      <c r="P12" s="161">
        <f t="shared" si="5"/>
        <v>7.6072874778642898</v>
      </c>
      <c r="Q12" s="161">
        <v>145039185</v>
      </c>
      <c r="R12" s="161">
        <f t="shared" si="6"/>
        <v>7.6072874778642898</v>
      </c>
      <c r="S12" s="161">
        <v>145039185</v>
      </c>
      <c r="T12" s="161">
        <f t="shared" si="7"/>
        <v>7.6072874778642898</v>
      </c>
      <c r="U12" s="161">
        <v>145039185</v>
      </c>
      <c r="V12" s="161">
        <f t="shared" si="8"/>
        <v>7.6072874778642898</v>
      </c>
      <c r="W12" s="161">
        <v>145039185</v>
      </c>
      <c r="X12" s="161">
        <f t="shared" si="9"/>
        <v>7.6072874778642898</v>
      </c>
      <c r="Y12" s="161">
        <v>142414185</v>
      </c>
      <c r="Z12" s="161">
        <f t="shared" si="10"/>
        <v>7.4696065495731272</v>
      </c>
      <c r="AB12" s="163">
        <f t="shared" si="11"/>
        <v>100</v>
      </c>
    </row>
    <row r="13" spans="1:28">
      <c r="A13" s="148" t="s">
        <v>80</v>
      </c>
      <c r="B13" s="150">
        <v>1875082148</v>
      </c>
      <c r="C13" s="150">
        <v>159462852</v>
      </c>
      <c r="D13" s="151">
        <f t="shared" si="13"/>
        <v>8.50431284677774</v>
      </c>
      <c r="E13" s="150">
        <v>208426377</v>
      </c>
      <c r="F13" s="151">
        <f t="shared" si="12"/>
        <v>11.115586440962693</v>
      </c>
      <c r="G13" s="150">
        <v>142414185</v>
      </c>
      <c r="H13" s="150">
        <f t="shared" si="1"/>
        <v>7.5950904418722027</v>
      </c>
      <c r="I13" s="150">
        <v>142414185</v>
      </c>
      <c r="J13" s="150">
        <f t="shared" si="2"/>
        <v>7.5950904418722027</v>
      </c>
      <c r="K13" s="150">
        <v>225465254</v>
      </c>
      <c r="L13" s="150">
        <f t="shared" si="3"/>
        <v>12.024286735409738</v>
      </c>
      <c r="M13" s="150">
        <v>142414185</v>
      </c>
      <c r="N13" s="150">
        <f t="shared" si="4"/>
        <v>7.5950904418722027</v>
      </c>
      <c r="O13" s="150">
        <v>142414185</v>
      </c>
      <c r="P13" s="150">
        <f t="shared" si="5"/>
        <v>7.5950904418722027</v>
      </c>
      <c r="Q13" s="150">
        <v>142414185</v>
      </c>
      <c r="R13" s="150">
        <f t="shared" si="6"/>
        <v>7.5950904418722027</v>
      </c>
      <c r="S13" s="150">
        <v>142414185</v>
      </c>
      <c r="T13" s="150">
        <f t="shared" si="7"/>
        <v>7.5950904418722027</v>
      </c>
      <c r="U13" s="150">
        <v>142414185</v>
      </c>
      <c r="V13" s="150">
        <f t="shared" si="8"/>
        <v>7.5950904418722027</v>
      </c>
      <c r="W13" s="150">
        <v>142414185</v>
      </c>
      <c r="X13" s="150">
        <f t="shared" si="9"/>
        <v>7.5950904418722027</v>
      </c>
      <c r="Y13" s="150">
        <v>142414185</v>
      </c>
      <c r="Z13" s="150">
        <f t="shared" si="10"/>
        <v>7.5950904418722027</v>
      </c>
      <c r="AB13" s="163">
        <f t="shared" si="11"/>
        <v>99.999999999999986</v>
      </c>
    </row>
    <row r="14" spans="1:28" ht="24">
      <c r="A14" s="148" t="s">
        <v>90</v>
      </c>
      <c r="B14" s="149">
        <v>31500000</v>
      </c>
      <c r="C14" s="149">
        <v>5250000</v>
      </c>
      <c r="D14" s="151">
        <f t="shared" si="13"/>
        <v>16.666666666666664</v>
      </c>
      <c r="E14" s="149">
        <v>2625000</v>
      </c>
      <c r="F14" s="151">
        <f>SUM(E14/B14)*100</f>
        <v>8.3333333333333321</v>
      </c>
      <c r="G14" s="149">
        <v>2625000</v>
      </c>
      <c r="H14" s="149">
        <f t="shared" si="1"/>
        <v>8.3333333333333321</v>
      </c>
      <c r="I14" s="149">
        <v>2625000</v>
      </c>
      <c r="J14" s="149">
        <f t="shared" si="2"/>
        <v>8.3333333333333321</v>
      </c>
      <c r="K14" s="149">
        <v>2625000</v>
      </c>
      <c r="L14" s="149">
        <f t="shared" si="3"/>
        <v>8.3333333333333321</v>
      </c>
      <c r="M14" s="149">
        <v>2625000</v>
      </c>
      <c r="N14" s="149">
        <f t="shared" si="4"/>
        <v>8.3333333333333321</v>
      </c>
      <c r="O14" s="149">
        <v>2625000</v>
      </c>
      <c r="P14" s="149">
        <f t="shared" si="5"/>
        <v>8.3333333333333321</v>
      </c>
      <c r="Q14" s="149">
        <v>2625000</v>
      </c>
      <c r="R14" s="149">
        <f t="shared" si="6"/>
        <v>8.3333333333333321</v>
      </c>
      <c r="S14" s="149">
        <v>2625000</v>
      </c>
      <c r="T14" s="149">
        <f t="shared" si="7"/>
        <v>8.3333333333333321</v>
      </c>
      <c r="U14" s="149">
        <v>2625000</v>
      </c>
      <c r="V14" s="149">
        <f t="shared" si="8"/>
        <v>8.3333333333333321</v>
      </c>
      <c r="W14" s="149">
        <v>2625000</v>
      </c>
      <c r="X14" s="149">
        <f t="shared" si="9"/>
        <v>8.3333333333333321</v>
      </c>
      <c r="Y14" s="149">
        <v>0</v>
      </c>
      <c r="Z14" s="149">
        <f t="shared" si="10"/>
        <v>0</v>
      </c>
      <c r="AB14" s="163">
        <f t="shared" si="11"/>
        <v>99.999999999999957</v>
      </c>
    </row>
    <row r="15" spans="1:28" ht="24">
      <c r="A15" s="148" t="s">
        <v>91</v>
      </c>
      <c r="B15" s="149">
        <v>0</v>
      </c>
      <c r="C15" s="149">
        <v>0</v>
      </c>
      <c r="D15" s="151"/>
      <c r="E15" s="149">
        <v>0</v>
      </c>
      <c r="F15" s="151"/>
      <c r="G15" s="149">
        <v>0</v>
      </c>
      <c r="H15" s="149"/>
      <c r="I15" s="149">
        <v>0</v>
      </c>
      <c r="J15" s="149"/>
      <c r="K15" s="149">
        <v>0</v>
      </c>
      <c r="L15" s="149"/>
      <c r="M15" s="149">
        <v>0</v>
      </c>
      <c r="N15" s="149"/>
      <c r="O15" s="149">
        <v>0</v>
      </c>
      <c r="P15" s="149"/>
      <c r="Q15" s="149">
        <v>0</v>
      </c>
      <c r="R15" s="149"/>
      <c r="S15" s="149">
        <v>0</v>
      </c>
      <c r="T15" s="149"/>
      <c r="U15" s="149">
        <v>0</v>
      </c>
      <c r="V15" s="149"/>
      <c r="W15" s="149">
        <v>0</v>
      </c>
      <c r="X15" s="149"/>
      <c r="Y15" s="149">
        <v>0</v>
      </c>
      <c r="Z15" s="149"/>
      <c r="AB15" s="163">
        <f t="shared" si="11"/>
        <v>0</v>
      </c>
    </row>
    <row r="16" spans="1:28">
      <c r="A16" s="159" t="s">
        <v>81</v>
      </c>
      <c r="B16" s="161">
        <v>88453300</v>
      </c>
      <c r="C16" s="161">
        <v>23063175</v>
      </c>
      <c r="D16" s="161">
        <f t="shared" si="13"/>
        <v>26.073843485771587</v>
      </c>
      <c r="E16" s="161">
        <v>250000</v>
      </c>
      <c r="F16" s="161">
        <f t="shared" si="12"/>
        <v>0.28263501757424542</v>
      </c>
      <c r="G16" s="161">
        <v>250000</v>
      </c>
      <c r="H16" s="161">
        <f t="shared" si="1"/>
        <v>0.28263501757424542</v>
      </c>
      <c r="I16" s="161">
        <v>21233375</v>
      </c>
      <c r="J16" s="161">
        <f t="shared" si="2"/>
        <v>24.00518126514217</v>
      </c>
      <c r="K16" s="161">
        <v>250000</v>
      </c>
      <c r="L16" s="161">
        <f t="shared" si="3"/>
        <v>0.28263501757424542</v>
      </c>
      <c r="M16" s="161">
        <v>250000</v>
      </c>
      <c r="N16" s="161">
        <f t="shared" si="4"/>
        <v>0.28263501757424542</v>
      </c>
      <c r="O16" s="161">
        <v>23173375</v>
      </c>
      <c r="P16" s="161">
        <f t="shared" si="5"/>
        <v>26.198429001518313</v>
      </c>
      <c r="Q16" s="161">
        <v>250000</v>
      </c>
      <c r="R16" s="161">
        <f t="shared" si="6"/>
        <v>0.28263501757424542</v>
      </c>
      <c r="S16" s="161">
        <v>250000</v>
      </c>
      <c r="T16" s="161">
        <f t="shared" si="7"/>
        <v>0.28263501757424542</v>
      </c>
      <c r="U16" s="161">
        <v>19233375</v>
      </c>
      <c r="V16" s="161">
        <f t="shared" si="8"/>
        <v>21.744101124548205</v>
      </c>
      <c r="W16" s="161">
        <v>250000</v>
      </c>
      <c r="X16" s="161">
        <f t="shared" si="9"/>
        <v>0.28263501757424542</v>
      </c>
      <c r="Y16" s="161">
        <v>0</v>
      </c>
      <c r="Z16" s="161">
        <f t="shared" si="10"/>
        <v>0</v>
      </c>
      <c r="AB16" s="163">
        <f t="shared" si="11"/>
        <v>100.00000000000001</v>
      </c>
    </row>
    <row r="17" spans="1:28">
      <c r="A17" s="148" t="s">
        <v>82</v>
      </c>
      <c r="B17" s="150">
        <v>88453300</v>
      </c>
      <c r="C17" s="150">
        <v>23063175</v>
      </c>
      <c r="D17" s="151">
        <f t="shared" si="13"/>
        <v>26.073843485771587</v>
      </c>
      <c r="E17" s="150">
        <v>250000</v>
      </c>
      <c r="F17" s="151">
        <f t="shared" si="12"/>
        <v>0.28263501757424542</v>
      </c>
      <c r="G17" s="150">
        <v>250000</v>
      </c>
      <c r="H17" s="150">
        <f t="shared" si="1"/>
        <v>0.28263501757424542</v>
      </c>
      <c r="I17" s="150">
        <v>21233375</v>
      </c>
      <c r="J17" s="150">
        <f t="shared" si="2"/>
        <v>24.00518126514217</v>
      </c>
      <c r="K17" s="150">
        <v>250000</v>
      </c>
      <c r="L17" s="150">
        <f t="shared" si="3"/>
        <v>0.28263501757424542</v>
      </c>
      <c r="M17" s="150">
        <v>250000</v>
      </c>
      <c r="N17" s="150">
        <f t="shared" si="4"/>
        <v>0.28263501757424542</v>
      </c>
      <c r="O17" s="150">
        <v>23173375</v>
      </c>
      <c r="P17" s="150">
        <f t="shared" si="5"/>
        <v>26.198429001518313</v>
      </c>
      <c r="Q17" s="150">
        <v>250000</v>
      </c>
      <c r="R17" s="150">
        <f t="shared" si="6"/>
        <v>0.28263501757424542</v>
      </c>
      <c r="S17" s="150">
        <v>250000</v>
      </c>
      <c r="T17" s="150">
        <f t="shared" si="7"/>
        <v>0.28263501757424542</v>
      </c>
      <c r="U17" s="150">
        <v>19233375</v>
      </c>
      <c r="V17" s="150">
        <f t="shared" si="8"/>
        <v>21.744101124548205</v>
      </c>
      <c r="W17" s="150">
        <v>250000</v>
      </c>
      <c r="X17" s="150">
        <f t="shared" si="9"/>
        <v>0.28263501757424542</v>
      </c>
      <c r="Y17" s="151">
        <v>0</v>
      </c>
      <c r="Z17" s="150">
        <f t="shared" si="10"/>
        <v>0</v>
      </c>
      <c r="AB17" s="163">
        <f t="shared" si="11"/>
        <v>100.00000000000001</v>
      </c>
    </row>
    <row r="18" spans="1:28" ht="24">
      <c r="A18" s="159" t="s">
        <v>92</v>
      </c>
      <c r="B18" s="161">
        <v>13018000</v>
      </c>
      <c r="C18" s="161">
        <v>0</v>
      </c>
      <c r="D18" s="161">
        <f t="shared" si="13"/>
        <v>0</v>
      </c>
      <c r="E18" s="161">
        <v>13018000</v>
      </c>
      <c r="F18" s="161">
        <f t="shared" si="12"/>
        <v>100</v>
      </c>
      <c r="G18" s="161">
        <v>0</v>
      </c>
      <c r="H18" s="161">
        <f t="shared" si="1"/>
        <v>0</v>
      </c>
      <c r="I18" s="161">
        <v>0</v>
      </c>
      <c r="J18" s="161">
        <f t="shared" si="2"/>
        <v>0</v>
      </c>
      <c r="K18" s="161">
        <v>0</v>
      </c>
      <c r="L18" s="161">
        <f t="shared" si="3"/>
        <v>0</v>
      </c>
      <c r="M18" s="161">
        <v>0</v>
      </c>
      <c r="N18" s="161">
        <f t="shared" si="4"/>
        <v>0</v>
      </c>
      <c r="O18" s="161">
        <v>0</v>
      </c>
      <c r="P18" s="161">
        <f t="shared" si="5"/>
        <v>0</v>
      </c>
      <c r="Q18" s="161">
        <v>0</v>
      </c>
      <c r="R18" s="161">
        <f t="shared" si="6"/>
        <v>0</v>
      </c>
      <c r="S18" s="161">
        <v>0</v>
      </c>
      <c r="T18" s="161">
        <f t="shared" si="7"/>
        <v>0</v>
      </c>
      <c r="U18" s="161">
        <v>0</v>
      </c>
      <c r="V18" s="161">
        <f t="shared" si="8"/>
        <v>0</v>
      </c>
      <c r="W18" s="161">
        <v>0</v>
      </c>
      <c r="X18" s="161">
        <f t="shared" si="9"/>
        <v>0</v>
      </c>
      <c r="Y18" s="161">
        <v>0</v>
      </c>
      <c r="Z18" s="161">
        <f t="shared" si="10"/>
        <v>0</v>
      </c>
      <c r="AB18" s="163">
        <f t="shared" si="11"/>
        <v>100</v>
      </c>
    </row>
    <row r="19" spans="1:28">
      <c r="A19" s="148" t="s">
        <v>50</v>
      </c>
      <c r="B19" s="150">
        <v>13018000</v>
      </c>
      <c r="C19" s="151">
        <v>0</v>
      </c>
      <c r="D19" s="151">
        <f t="shared" si="13"/>
        <v>0</v>
      </c>
      <c r="E19" s="150">
        <v>13018000</v>
      </c>
      <c r="F19" s="151">
        <f t="shared" si="12"/>
        <v>100</v>
      </c>
      <c r="G19" s="151">
        <v>0</v>
      </c>
      <c r="H19" s="151">
        <f t="shared" si="1"/>
        <v>0</v>
      </c>
      <c r="I19" s="151">
        <v>0</v>
      </c>
      <c r="J19" s="151">
        <f t="shared" si="2"/>
        <v>0</v>
      </c>
      <c r="K19" s="151">
        <v>0</v>
      </c>
      <c r="L19" s="151">
        <f t="shared" si="3"/>
        <v>0</v>
      </c>
      <c r="M19" s="151">
        <v>0</v>
      </c>
      <c r="N19" s="151">
        <f t="shared" si="4"/>
        <v>0</v>
      </c>
      <c r="O19" s="151">
        <v>0</v>
      </c>
      <c r="P19" s="151">
        <f t="shared" si="5"/>
        <v>0</v>
      </c>
      <c r="Q19" s="151">
        <v>0</v>
      </c>
      <c r="R19" s="151">
        <f t="shared" si="6"/>
        <v>0</v>
      </c>
      <c r="S19" s="151">
        <v>0</v>
      </c>
      <c r="T19" s="151">
        <f t="shared" si="7"/>
        <v>0</v>
      </c>
      <c r="U19" s="151">
        <v>0</v>
      </c>
      <c r="V19" s="151">
        <f t="shared" si="8"/>
        <v>0</v>
      </c>
      <c r="W19" s="151">
        <v>0</v>
      </c>
      <c r="X19" s="151">
        <f t="shared" si="9"/>
        <v>0</v>
      </c>
      <c r="Y19" s="151">
        <v>0</v>
      </c>
      <c r="Z19" s="151">
        <f t="shared" si="10"/>
        <v>0</v>
      </c>
      <c r="AB19" s="163">
        <f t="shared" si="11"/>
        <v>100</v>
      </c>
    </row>
    <row r="20" spans="1:28">
      <c r="A20" s="159" t="s">
        <v>83</v>
      </c>
      <c r="B20" s="161">
        <v>70381200</v>
      </c>
      <c r="C20" s="161">
        <v>11481200</v>
      </c>
      <c r="D20" s="161">
        <f t="shared" si="13"/>
        <v>16.312879007462218</v>
      </c>
      <c r="E20" s="161">
        <v>5440000</v>
      </c>
      <c r="F20" s="161">
        <f t="shared" si="12"/>
        <v>7.7293368115348979</v>
      </c>
      <c r="G20" s="161">
        <v>5440000</v>
      </c>
      <c r="H20" s="161">
        <f t="shared" si="1"/>
        <v>7.7293368115348979</v>
      </c>
      <c r="I20" s="161">
        <v>5440000</v>
      </c>
      <c r="J20" s="161">
        <f t="shared" si="2"/>
        <v>7.7293368115348979</v>
      </c>
      <c r="K20" s="161">
        <v>5440000</v>
      </c>
      <c r="L20" s="161">
        <f t="shared" si="3"/>
        <v>7.7293368115348979</v>
      </c>
      <c r="M20" s="161">
        <v>5440000</v>
      </c>
      <c r="N20" s="161">
        <f t="shared" si="4"/>
        <v>7.7293368115348979</v>
      </c>
      <c r="O20" s="161">
        <v>5440000</v>
      </c>
      <c r="P20" s="161">
        <f t="shared" si="5"/>
        <v>7.7293368115348979</v>
      </c>
      <c r="Q20" s="161">
        <v>5440000</v>
      </c>
      <c r="R20" s="161">
        <f t="shared" si="6"/>
        <v>7.7293368115348979</v>
      </c>
      <c r="S20" s="161">
        <v>5440000</v>
      </c>
      <c r="T20" s="161">
        <f t="shared" si="7"/>
        <v>7.7293368115348979</v>
      </c>
      <c r="U20" s="161">
        <v>5440000</v>
      </c>
      <c r="V20" s="161">
        <f t="shared" si="8"/>
        <v>7.7293368115348979</v>
      </c>
      <c r="W20" s="161">
        <v>9940000</v>
      </c>
      <c r="X20" s="161">
        <f t="shared" si="9"/>
        <v>14.123089688723695</v>
      </c>
      <c r="Y20" s="161">
        <v>0</v>
      </c>
      <c r="Z20" s="161">
        <f t="shared" si="10"/>
        <v>0</v>
      </c>
      <c r="AB20" s="163">
        <f t="shared" si="11"/>
        <v>99.999999999999986</v>
      </c>
    </row>
    <row r="21" spans="1:28">
      <c r="A21" s="148" t="s">
        <v>93</v>
      </c>
      <c r="B21" s="150">
        <v>8400000</v>
      </c>
      <c r="C21" s="150">
        <v>1400000</v>
      </c>
      <c r="D21" s="151">
        <f t="shared" si="13"/>
        <v>16.666666666666664</v>
      </c>
      <c r="E21" s="150">
        <v>700000</v>
      </c>
      <c r="F21" s="151">
        <f t="shared" si="12"/>
        <v>8.3333333333333321</v>
      </c>
      <c r="G21" s="150">
        <v>700000</v>
      </c>
      <c r="H21" s="150">
        <f t="shared" si="1"/>
        <v>8.3333333333333321</v>
      </c>
      <c r="I21" s="150">
        <v>700000</v>
      </c>
      <c r="J21" s="150">
        <f t="shared" si="2"/>
        <v>8.3333333333333321</v>
      </c>
      <c r="K21" s="150">
        <v>700000</v>
      </c>
      <c r="L21" s="150">
        <f t="shared" si="3"/>
        <v>8.3333333333333321</v>
      </c>
      <c r="M21" s="150">
        <v>700000</v>
      </c>
      <c r="N21" s="150">
        <f t="shared" si="4"/>
        <v>8.3333333333333321</v>
      </c>
      <c r="O21" s="150">
        <v>700000</v>
      </c>
      <c r="P21" s="150">
        <f t="shared" si="5"/>
        <v>8.3333333333333321</v>
      </c>
      <c r="Q21" s="150">
        <v>700000</v>
      </c>
      <c r="R21" s="150">
        <f t="shared" si="6"/>
        <v>8.3333333333333321</v>
      </c>
      <c r="S21" s="150">
        <v>700000</v>
      </c>
      <c r="T21" s="150">
        <f t="shared" si="7"/>
        <v>8.3333333333333321</v>
      </c>
      <c r="U21" s="150">
        <v>700000</v>
      </c>
      <c r="V21" s="150">
        <f t="shared" si="8"/>
        <v>8.3333333333333321</v>
      </c>
      <c r="W21" s="150">
        <v>700000</v>
      </c>
      <c r="X21" s="150">
        <f t="shared" si="9"/>
        <v>8.3333333333333321</v>
      </c>
      <c r="Y21" s="151">
        <v>0</v>
      </c>
      <c r="Z21" s="150">
        <f t="shared" si="10"/>
        <v>0</v>
      </c>
      <c r="AB21" s="163">
        <f t="shared" si="11"/>
        <v>99.999999999999957</v>
      </c>
    </row>
    <row r="22" spans="1:28">
      <c r="A22" s="148" t="s">
        <v>84</v>
      </c>
      <c r="B22" s="150">
        <v>61981200</v>
      </c>
      <c r="C22" s="150">
        <v>10081200</v>
      </c>
      <c r="D22" s="151">
        <f t="shared" si="13"/>
        <v>16.264931947106543</v>
      </c>
      <c r="E22" s="150">
        <v>4740000</v>
      </c>
      <c r="F22" s="151">
        <f t="shared" si="12"/>
        <v>7.6474802036746627</v>
      </c>
      <c r="G22" s="150">
        <v>4740000</v>
      </c>
      <c r="H22" s="150">
        <f t="shared" si="1"/>
        <v>7.6474802036746627</v>
      </c>
      <c r="I22" s="150">
        <v>4740000</v>
      </c>
      <c r="J22" s="150">
        <f t="shared" si="2"/>
        <v>7.6474802036746627</v>
      </c>
      <c r="K22" s="150">
        <v>4740000</v>
      </c>
      <c r="L22" s="150">
        <f t="shared" si="3"/>
        <v>7.6474802036746627</v>
      </c>
      <c r="M22" s="150">
        <v>4740000</v>
      </c>
      <c r="N22" s="150">
        <f t="shared" si="4"/>
        <v>7.6474802036746627</v>
      </c>
      <c r="O22" s="150">
        <v>4740000</v>
      </c>
      <c r="P22" s="150">
        <f t="shared" si="5"/>
        <v>7.6474802036746627</v>
      </c>
      <c r="Q22" s="150">
        <v>4740000</v>
      </c>
      <c r="R22" s="150">
        <f t="shared" si="6"/>
        <v>7.6474802036746627</v>
      </c>
      <c r="S22" s="150">
        <v>4740000</v>
      </c>
      <c r="T22" s="150">
        <f t="shared" si="7"/>
        <v>7.6474802036746627</v>
      </c>
      <c r="U22" s="150">
        <v>4740000</v>
      </c>
      <c r="V22" s="150">
        <f t="shared" si="8"/>
        <v>7.6474802036746627</v>
      </c>
      <c r="W22" s="150">
        <v>9240000</v>
      </c>
      <c r="X22" s="150">
        <f t="shared" si="9"/>
        <v>14.907746219821494</v>
      </c>
      <c r="Y22" s="151">
        <v>0</v>
      </c>
      <c r="Z22" s="150">
        <f t="shared" si="10"/>
        <v>0</v>
      </c>
      <c r="AB22" s="163">
        <f t="shared" si="11"/>
        <v>99.999999999999986</v>
      </c>
    </row>
    <row r="23" spans="1:28" ht="24">
      <c r="A23" s="159" t="s">
        <v>94</v>
      </c>
      <c r="B23" s="161">
        <v>42423000</v>
      </c>
      <c r="C23" s="161">
        <v>6500000</v>
      </c>
      <c r="D23" s="161">
        <f t="shared" si="13"/>
        <v>15.321877283549018</v>
      </c>
      <c r="E23" s="161">
        <v>0</v>
      </c>
      <c r="F23" s="161">
        <f t="shared" si="12"/>
        <v>0</v>
      </c>
      <c r="G23" s="161">
        <v>2000000</v>
      </c>
      <c r="H23" s="161">
        <f t="shared" si="1"/>
        <v>4.7144237795535444</v>
      </c>
      <c r="I23" s="161">
        <v>2000000</v>
      </c>
      <c r="J23" s="161">
        <f t="shared" si="2"/>
        <v>4.7144237795535444</v>
      </c>
      <c r="K23" s="161">
        <v>0</v>
      </c>
      <c r="L23" s="161">
        <f t="shared" si="3"/>
        <v>0</v>
      </c>
      <c r="M23" s="161">
        <v>23959000</v>
      </c>
      <c r="N23" s="161">
        <f t="shared" si="4"/>
        <v>56.476439667161685</v>
      </c>
      <c r="O23" s="161">
        <v>6064000</v>
      </c>
      <c r="P23" s="161">
        <f t="shared" si="5"/>
        <v>14.294132899606346</v>
      </c>
      <c r="Q23" s="161">
        <v>0</v>
      </c>
      <c r="R23" s="161">
        <f t="shared" si="6"/>
        <v>0</v>
      </c>
      <c r="S23" s="161">
        <v>1900000</v>
      </c>
      <c r="T23" s="161">
        <f t="shared" si="7"/>
        <v>4.4787025905758675</v>
      </c>
      <c r="U23" s="161">
        <v>0</v>
      </c>
      <c r="V23" s="161">
        <f t="shared" si="8"/>
        <v>0</v>
      </c>
      <c r="W23" s="161">
        <v>0</v>
      </c>
      <c r="X23" s="161">
        <f t="shared" si="9"/>
        <v>0</v>
      </c>
      <c r="Y23" s="161">
        <v>0</v>
      </c>
      <c r="Z23" s="161">
        <f t="shared" si="10"/>
        <v>0</v>
      </c>
      <c r="AB23" s="163">
        <f t="shared" si="11"/>
        <v>100</v>
      </c>
    </row>
    <row r="24" spans="1:28" ht="36">
      <c r="A24" s="148" t="s">
        <v>30</v>
      </c>
      <c r="B24" s="149">
        <v>15000000</v>
      </c>
      <c r="C24" s="149">
        <v>6500000</v>
      </c>
      <c r="D24" s="151">
        <f t="shared" si="13"/>
        <v>43.333333333333336</v>
      </c>
      <c r="E24" s="149">
        <v>0</v>
      </c>
      <c r="F24" s="151">
        <f t="shared" si="12"/>
        <v>0</v>
      </c>
      <c r="G24" s="149">
        <v>0</v>
      </c>
      <c r="H24" s="149">
        <f t="shared" si="1"/>
        <v>0</v>
      </c>
      <c r="I24" s="149">
        <v>2000000</v>
      </c>
      <c r="J24" s="149">
        <f t="shared" si="2"/>
        <v>13.333333333333334</v>
      </c>
      <c r="K24" s="149">
        <v>0</v>
      </c>
      <c r="L24" s="149">
        <f t="shared" si="3"/>
        <v>0</v>
      </c>
      <c r="M24" s="149">
        <v>0</v>
      </c>
      <c r="N24" s="149">
        <f t="shared" si="4"/>
        <v>0</v>
      </c>
      <c r="O24" s="149">
        <v>4600000</v>
      </c>
      <c r="P24" s="149">
        <f t="shared" si="5"/>
        <v>30.666666666666664</v>
      </c>
      <c r="Q24" s="149">
        <v>0</v>
      </c>
      <c r="R24" s="149">
        <f t="shared" si="6"/>
        <v>0</v>
      </c>
      <c r="S24" s="149">
        <v>1900000</v>
      </c>
      <c r="T24" s="149">
        <f t="shared" si="7"/>
        <v>12.666666666666668</v>
      </c>
      <c r="U24" s="149">
        <v>0</v>
      </c>
      <c r="V24" s="149">
        <f t="shared" si="8"/>
        <v>0</v>
      </c>
      <c r="W24" s="149">
        <v>0</v>
      </c>
      <c r="X24" s="149">
        <f t="shared" si="9"/>
        <v>0</v>
      </c>
      <c r="Y24" s="149">
        <v>0</v>
      </c>
      <c r="Z24" s="149">
        <f t="shared" si="10"/>
        <v>0</v>
      </c>
      <c r="AB24" s="163">
        <f t="shared" si="11"/>
        <v>100.00000000000001</v>
      </c>
    </row>
    <row r="25" spans="1:28" ht="36">
      <c r="A25" s="148" t="s">
        <v>95</v>
      </c>
      <c r="B25" s="149">
        <v>23959000</v>
      </c>
      <c r="C25" s="149">
        <v>0</v>
      </c>
      <c r="D25" s="151">
        <f t="shared" si="13"/>
        <v>0</v>
      </c>
      <c r="E25" s="149">
        <v>0</v>
      </c>
      <c r="F25" s="151">
        <f t="shared" si="12"/>
        <v>0</v>
      </c>
      <c r="G25" s="149">
        <v>0</v>
      </c>
      <c r="H25" s="149">
        <f t="shared" si="1"/>
        <v>0</v>
      </c>
      <c r="I25" s="149">
        <v>0</v>
      </c>
      <c r="J25" s="149">
        <f t="shared" si="2"/>
        <v>0</v>
      </c>
      <c r="K25" s="149">
        <v>0</v>
      </c>
      <c r="L25" s="149">
        <f t="shared" si="3"/>
        <v>0</v>
      </c>
      <c r="M25" s="149">
        <v>23959000</v>
      </c>
      <c r="N25" s="149">
        <f t="shared" si="4"/>
        <v>100</v>
      </c>
      <c r="O25" s="149">
        <v>0</v>
      </c>
      <c r="P25" s="149">
        <f t="shared" si="5"/>
        <v>0</v>
      </c>
      <c r="Q25" s="149">
        <v>0</v>
      </c>
      <c r="R25" s="149">
        <f t="shared" si="6"/>
        <v>0</v>
      </c>
      <c r="S25" s="149">
        <v>0</v>
      </c>
      <c r="T25" s="149">
        <f t="shared" si="7"/>
        <v>0</v>
      </c>
      <c r="U25" s="149">
        <v>0</v>
      </c>
      <c r="V25" s="149">
        <f t="shared" si="8"/>
        <v>0</v>
      </c>
      <c r="W25" s="149">
        <v>0</v>
      </c>
      <c r="X25" s="149">
        <f t="shared" si="9"/>
        <v>0</v>
      </c>
      <c r="Y25" s="149">
        <v>0</v>
      </c>
      <c r="Z25" s="149">
        <f t="shared" si="10"/>
        <v>0</v>
      </c>
      <c r="AB25" s="163">
        <f t="shared" si="11"/>
        <v>100</v>
      </c>
    </row>
    <row r="26" spans="1:28" ht="36">
      <c r="A26" s="148" t="s">
        <v>96</v>
      </c>
      <c r="B26" s="149">
        <v>3464000</v>
      </c>
      <c r="C26" s="149">
        <v>0</v>
      </c>
      <c r="D26" s="151">
        <f t="shared" si="13"/>
        <v>0</v>
      </c>
      <c r="E26" s="149">
        <v>0</v>
      </c>
      <c r="F26" s="151">
        <f t="shared" si="12"/>
        <v>0</v>
      </c>
      <c r="G26" s="149">
        <v>2000000</v>
      </c>
      <c r="H26" s="149">
        <f t="shared" si="1"/>
        <v>57.736720554272516</v>
      </c>
      <c r="I26" s="149">
        <v>0</v>
      </c>
      <c r="J26" s="149">
        <f t="shared" si="2"/>
        <v>0</v>
      </c>
      <c r="K26" s="149">
        <v>0</v>
      </c>
      <c r="L26" s="149">
        <f t="shared" si="3"/>
        <v>0</v>
      </c>
      <c r="M26" s="149">
        <v>0</v>
      </c>
      <c r="N26" s="149">
        <f t="shared" si="4"/>
        <v>0</v>
      </c>
      <c r="O26" s="149">
        <v>1464000</v>
      </c>
      <c r="P26" s="149">
        <f t="shared" si="5"/>
        <v>42.263279445727484</v>
      </c>
      <c r="Q26" s="149">
        <v>0</v>
      </c>
      <c r="R26" s="149">
        <f t="shared" si="6"/>
        <v>0</v>
      </c>
      <c r="S26" s="149">
        <v>0</v>
      </c>
      <c r="T26" s="149">
        <f t="shared" si="7"/>
        <v>0</v>
      </c>
      <c r="U26" s="149">
        <v>0</v>
      </c>
      <c r="V26" s="149">
        <f t="shared" si="8"/>
        <v>0</v>
      </c>
      <c r="W26" s="149">
        <v>0</v>
      </c>
      <c r="X26" s="149">
        <f t="shared" si="9"/>
        <v>0</v>
      </c>
      <c r="Y26" s="149">
        <v>0</v>
      </c>
      <c r="Z26" s="149">
        <f t="shared" si="10"/>
        <v>0</v>
      </c>
      <c r="AB26" s="163">
        <f t="shared" si="11"/>
        <v>100</v>
      </c>
    </row>
    <row r="27" spans="1:28" ht="24">
      <c r="A27" s="157" t="s">
        <v>97</v>
      </c>
      <c r="B27" s="158">
        <v>46248000</v>
      </c>
      <c r="C27" s="158">
        <v>900000</v>
      </c>
      <c r="D27" s="158">
        <f t="shared" si="13"/>
        <v>1.9460300985988583</v>
      </c>
      <c r="E27" s="158">
        <v>10488000</v>
      </c>
      <c r="F27" s="158">
        <f t="shared" si="12"/>
        <v>22.677737415672027</v>
      </c>
      <c r="G27" s="158">
        <v>0</v>
      </c>
      <c r="H27" s="158">
        <f t="shared" si="1"/>
        <v>0</v>
      </c>
      <c r="I27" s="158">
        <v>900000</v>
      </c>
      <c r="J27" s="158">
        <f t="shared" si="2"/>
        <v>1.9460300985988583</v>
      </c>
      <c r="K27" s="158">
        <v>0</v>
      </c>
      <c r="L27" s="158">
        <f t="shared" si="3"/>
        <v>0</v>
      </c>
      <c r="M27" s="158">
        <v>0</v>
      </c>
      <c r="N27" s="158">
        <f t="shared" si="4"/>
        <v>0</v>
      </c>
      <c r="O27" s="158">
        <v>33060000</v>
      </c>
      <c r="P27" s="158">
        <f t="shared" si="5"/>
        <v>71.484172288531397</v>
      </c>
      <c r="Q27" s="158">
        <v>0</v>
      </c>
      <c r="R27" s="158">
        <f t="shared" si="6"/>
        <v>0</v>
      </c>
      <c r="S27" s="158">
        <v>0</v>
      </c>
      <c r="T27" s="158">
        <f t="shared" si="7"/>
        <v>0</v>
      </c>
      <c r="U27" s="158">
        <v>900000</v>
      </c>
      <c r="V27" s="158">
        <f t="shared" si="8"/>
        <v>1.9460300985988583</v>
      </c>
      <c r="W27" s="158">
        <v>0</v>
      </c>
      <c r="X27" s="158">
        <f t="shared" si="9"/>
        <v>0</v>
      </c>
      <c r="Y27" s="158">
        <v>0</v>
      </c>
      <c r="Z27" s="158">
        <f t="shared" si="10"/>
        <v>0</v>
      </c>
      <c r="AB27" s="163">
        <f t="shared" si="11"/>
        <v>99.999999999999986</v>
      </c>
    </row>
    <row r="28" spans="1:28" ht="24">
      <c r="A28" s="159" t="s">
        <v>98</v>
      </c>
      <c r="B28" s="161">
        <v>46248000</v>
      </c>
      <c r="C28" s="161">
        <v>900000</v>
      </c>
      <c r="D28" s="161">
        <f t="shared" si="13"/>
        <v>1.9460300985988583</v>
      </c>
      <c r="E28" s="161">
        <v>10488000</v>
      </c>
      <c r="F28" s="161">
        <f t="shared" si="12"/>
        <v>22.677737415672027</v>
      </c>
      <c r="G28" s="161">
        <v>0</v>
      </c>
      <c r="H28" s="161">
        <f t="shared" si="1"/>
        <v>0</v>
      </c>
      <c r="I28" s="161">
        <v>900000</v>
      </c>
      <c r="J28" s="161">
        <f t="shared" si="2"/>
        <v>1.9460300985988583</v>
      </c>
      <c r="K28" s="161">
        <v>0</v>
      </c>
      <c r="L28" s="161">
        <f t="shared" si="3"/>
        <v>0</v>
      </c>
      <c r="M28" s="161">
        <v>0</v>
      </c>
      <c r="N28" s="161">
        <f t="shared" si="4"/>
        <v>0</v>
      </c>
      <c r="O28" s="161">
        <v>33060000</v>
      </c>
      <c r="P28" s="161">
        <f t="shared" si="5"/>
        <v>71.484172288531397</v>
      </c>
      <c r="Q28" s="161">
        <v>0</v>
      </c>
      <c r="R28" s="161">
        <f t="shared" si="6"/>
        <v>0</v>
      </c>
      <c r="S28" s="161">
        <v>0</v>
      </c>
      <c r="T28" s="161">
        <f t="shared" si="7"/>
        <v>0</v>
      </c>
      <c r="U28" s="161">
        <v>900000</v>
      </c>
      <c r="V28" s="161">
        <f t="shared" si="8"/>
        <v>1.9460300985988583</v>
      </c>
      <c r="W28" s="161">
        <v>0</v>
      </c>
      <c r="X28" s="161">
        <f t="shared" si="9"/>
        <v>0</v>
      </c>
      <c r="Y28" s="161">
        <v>0</v>
      </c>
      <c r="Z28" s="161">
        <f t="shared" si="10"/>
        <v>0</v>
      </c>
      <c r="AB28" s="163">
        <f t="shared" si="11"/>
        <v>99.999999999999986</v>
      </c>
    </row>
    <row r="29" spans="1:28" ht="24">
      <c r="A29" s="148" t="s">
        <v>99</v>
      </c>
      <c r="B29" s="149">
        <v>0</v>
      </c>
      <c r="C29" s="149">
        <v>0</v>
      </c>
      <c r="D29" s="149"/>
      <c r="E29" s="149">
        <v>0</v>
      </c>
      <c r="F29" s="151"/>
      <c r="G29" s="149">
        <v>0</v>
      </c>
      <c r="H29" s="149"/>
      <c r="I29" s="149">
        <v>0</v>
      </c>
      <c r="J29" s="149"/>
      <c r="K29" s="149">
        <v>0</v>
      </c>
      <c r="L29" s="149"/>
      <c r="M29" s="149">
        <v>0</v>
      </c>
      <c r="N29" s="149"/>
      <c r="O29" s="149">
        <v>0</v>
      </c>
      <c r="P29" s="149"/>
      <c r="Q29" s="149">
        <v>0</v>
      </c>
      <c r="R29" s="149"/>
      <c r="S29" s="149">
        <v>0</v>
      </c>
      <c r="T29" s="149"/>
      <c r="U29" s="149">
        <v>0</v>
      </c>
      <c r="V29" s="149"/>
      <c r="W29" s="149">
        <v>0</v>
      </c>
      <c r="X29" s="149"/>
      <c r="Y29" s="149">
        <v>0</v>
      </c>
      <c r="Z29" s="149"/>
      <c r="AB29" s="163">
        <f t="shared" si="11"/>
        <v>0</v>
      </c>
    </row>
    <row r="30" spans="1:28" ht="24">
      <c r="A30" s="148" t="s">
        <v>100</v>
      </c>
      <c r="B30" s="149">
        <v>3600000</v>
      </c>
      <c r="C30" s="149">
        <v>900000</v>
      </c>
      <c r="D30" s="151">
        <f t="shared" si="13"/>
        <v>25</v>
      </c>
      <c r="E30" s="149">
        <v>0</v>
      </c>
      <c r="F30" s="151">
        <f t="shared" si="12"/>
        <v>0</v>
      </c>
      <c r="G30" s="149">
        <v>0</v>
      </c>
      <c r="H30" s="149">
        <f t="shared" si="1"/>
        <v>0</v>
      </c>
      <c r="I30" s="149">
        <v>900000</v>
      </c>
      <c r="J30" s="149">
        <f t="shared" si="2"/>
        <v>25</v>
      </c>
      <c r="K30" s="149">
        <v>0</v>
      </c>
      <c r="L30" s="149">
        <f t="shared" si="3"/>
        <v>0</v>
      </c>
      <c r="M30" s="149">
        <v>0</v>
      </c>
      <c r="N30" s="149">
        <f t="shared" si="4"/>
        <v>0</v>
      </c>
      <c r="O30" s="149">
        <v>900000</v>
      </c>
      <c r="P30" s="149">
        <f t="shared" si="5"/>
        <v>25</v>
      </c>
      <c r="Q30" s="149">
        <v>0</v>
      </c>
      <c r="R30" s="149">
        <f t="shared" si="6"/>
        <v>0</v>
      </c>
      <c r="S30" s="149">
        <v>0</v>
      </c>
      <c r="T30" s="149">
        <f t="shared" si="7"/>
        <v>0</v>
      </c>
      <c r="U30" s="149">
        <v>900000</v>
      </c>
      <c r="V30" s="149">
        <f t="shared" si="8"/>
        <v>25</v>
      </c>
      <c r="W30" s="149">
        <v>0</v>
      </c>
      <c r="X30" s="149">
        <f t="shared" si="9"/>
        <v>0</v>
      </c>
      <c r="Y30" s="149">
        <v>0</v>
      </c>
      <c r="Z30" s="149">
        <f t="shared" si="10"/>
        <v>0</v>
      </c>
      <c r="AB30" s="163">
        <f t="shared" si="11"/>
        <v>100</v>
      </c>
    </row>
    <row r="31" spans="1:28" ht="24">
      <c r="A31" s="148" t="s">
        <v>101</v>
      </c>
      <c r="B31" s="149">
        <v>42648000</v>
      </c>
      <c r="C31" s="149">
        <v>0</v>
      </c>
      <c r="D31" s="151">
        <f t="shared" si="13"/>
        <v>0</v>
      </c>
      <c r="E31" s="149">
        <v>10488000</v>
      </c>
      <c r="F31" s="151">
        <f t="shared" si="12"/>
        <v>24.592009003939225</v>
      </c>
      <c r="G31" s="149">
        <v>0</v>
      </c>
      <c r="H31" s="149">
        <f t="shared" si="1"/>
        <v>0</v>
      </c>
      <c r="I31" s="149">
        <v>0</v>
      </c>
      <c r="J31" s="149">
        <f t="shared" si="2"/>
        <v>0</v>
      </c>
      <c r="K31" s="149">
        <v>0</v>
      </c>
      <c r="L31" s="149">
        <f t="shared" si="3"/>
        <v>0</v>
      </c>
      <c r="M31" s="149">
        <v>0</v>
      </c>
      <c r="N31" s="149">
        <f t="shared" si="4"/>
        <v>0</v>
      </c>
      <c r="O31" s="149">
        <v>32160000</v>
      </c>
      <c r="P31" s="149">
        <f t="shared" si="5"/>
        <v>75.407990996060775</v>
      </c>
      <c r="Q31" s="149">
        <v>0</v>
      </c>
      <c r="R31" s="149">
        <f t="shared" si="6"/>
        <v>0</v>
      </c>
      <c r="S31" s="149">
        <v>0</v>
      </c>
      <c r="T31" s="149">
        <f t="shared" si="7"/>
        <v>0</v>
      </c>
      <c r="U31" s="149">
        <v>0</v>
      </c>
      <c r="V31" s="149">
        <f t="shared" si="8"/>
        <v>0</v>
      </c>
      <c r="W31" s="149">
        <v>0</v>
      </c>
      <c r="X31" s="149">
        <f t="shared" si="9"/>
        <v>0</v>
      </c>
      <c r="Y31" s="149">
        <v>0</v>
      </c>
      <c r="Z31" s="149">
        <f t="shared" si="10"/>
        <v>0</v>
      </c>
      <c r="AB31" s="163">
        <f t="shared" si="11"/>
        <v>100</v>
      </c>
    </row>
    <row r="32" spans="1:28" ht="24">
      <c r="A32" s="157" t="s">
        <v>102</v>
      </c>
      <c r="B32" s="158">
        <v>13500000</v>
      </c>
      <c r="C32" s="158">
        <v>4162500</v>
      </c>
      <c r="D32" s="158">
        <f t="shared" si="13"/>
        <v>30.833333333333336</v>
      </c>
      <c r="E32" s="158">
        <v>0</v>
      </c>
      <c r="F32" s="158">
        <f t="shared" si="12"/>
        <v>0</v>
      </c>
      <c r="G32" s="158">
        <v>0</v>
      </c>
      <c r="H32" s="158">
        <f t="shared" si="1"/>
        <v>0</v>
      </c>
      <c r="I32" s="158">
        <v>2700000</v>
      </c>
      <c r="J32" s="158">
        <f t="shared" si="2"/>
        <v>20</v>
      </c>
      <c r="K32" s="158">
        <v>0</v>
      </c>
      <c r="L32" s="158">
        <f t="shared" si="3"/>
        <v>0</v>
      </c>
      <c r="M32" s="158">
        <v>0</v>
      </c>
      <c r="N32" s="158">
        <f t="shared" si="4"/>
        <v>0</v>
      </c>
      <c r="O32" s="158">
        <v>3937500</v>
      </c>
      <c r="P32" s="158">
        <f t="shared" si="5"/>
        <v>29.166666666666668</v>
      </c>
      <c r="Q32" s="158">
        <v>0</v>
      </c>
      <c r="R32" s="158">
        <f t="shared" si="6"/>
        <v>0</v>
      </c>
      <c r="S32" s="158">
        <v>0</v>
      </c>
      <c r="T32" s="158">
        <f t="shared" si="7"/>
        <v>0</v>
      </c>
      <c r="U32" s="158">
        <v>2700000</v>
      </c>
      <c r="V32" s="158">
        <f t="shared" si="8"/>
        <v>20</v>
      </c>
      <c r="W32" s="158">
        <v>0</v>
      </c>
      <c r="X32" s="158">
        <f t="shared" si="9"/>
        <v>0</v>
      </c>
      <c r="Y32" s="158">
        <v>0</v>
      </c>
      <c r="Z32" s="158">
        <f t="shared" si="10"/>
        <v>0</v>
      </c>
      <c r="AB32" s="163">
        <f t="shared" si="11"/>
        <v>100</v>
      </c>
    </row>
    <row r="33" spans="1:28" ht="24">
      <c r="A33" s="159" t="s">
        <v>103</v>
      </c>
      <c r="B33" s="161">
        <v>13500000</v>
      </c>
      <c r="C33" s="161">
        <v>4162500</v>
      </c>
      <c r="D33" s="161">
        <f t="shared" si="13"/>
        <v>30.833333333333336</v>
      </c>
      <c r="E33" s="161">
        <v>0</v>
      </c>
      <c r="F33" s="161">
        <f t="shared" si="12"/>
        <v>0</v>
      </c>
      <c r="G33" s="161">
        <v>0</v>
      </c>
      <c r="H33" s="161">
        <f t="shared" si="1"/>
        <v>0</v>
      </c>
      <c r="I33" s="161">
        <v>2700000</v>
      </c>
      <c r="J33" s="161">
        <f t="shared" si="2"/>
        <v>20</v>
      </c>
      <c r="K33" s="161">
        <v>0</v>
      </c>
      <c r="L33" s="161">
        <f t="shared" si="3"/>
        <v>0</v>
      </c>
      <c r="M33" s="161">
        <v>0</v>
      </c>
      <c r="N33" s="161">
        <f t="shared" si="4"/>
        <v>0</v>
      </c>
      <c r="O33" s="161">
        <v>3937500</v>
      </c>
      <c r="P33" s="161">
        <f t="shared" si="5"/>
        <v>29.166666666666668</v>
      </c>
      <c r="Q33" s="161">
        <v>0</v>
      </c>
      <c r="R33" s="161">
        <f t="shared" si="6"/>
        <v>0</v>
      </c>
      <c r="S33" s="161">
        <v>0</v>
      </c>
      <c r="T33" s="161">
        <f t="shared" si="7"/>
        <v>0</v>
      </c>
      <c r="U33" s="161">
        <v>2700000</v>
      </c>
      <c r="V33" s="161">
        <f t="shared" si="8"/>
        <v>20</v>
      </c>
      <c r="W33" s="161">
        <v>0</v>
      </c>
      <c r="X33" s="161">
        <f t="shared" si="9"/>
        <v>0</v>
      </c>
      <c r="Y33" s="161">
        <v>0</v>
      </c>
      <c r="Z33" s="161">
        <f t="shared" si="10"/>
        <v>0</v>
      </c>
      <c r="AB33" s="163">
        <f t="shared" si="11"/>
        <v>100</v>
      </c>
    </row>
    <row r="34" spans="1:28" ht="24">
      <c r="A34" s="148" t="s">
        <v>104</v>
      </c>
      <c r="B34" s="149">
        <v>13500000</v>
      </c>
      <c r="C34" s="149">
        <v>4162500</v>
      </c>
      <c r="D34" s="151">
        <f t="shared" si="13"/>
        <v>30.833333333333336</v>
      </c>
      <c r="E34" s="149">
        <v>0</v>
      </c>
      <c r="F34" s="151">
        <f t="shared" si="12"/>
        <v>0</v>
      </c>
      <c r="G34" s="149">
        <v>0</v>
      </c>
      <c r="H34" s="149">
        <f t="shared" si="1"/>
        <v>0</v>
      </c>
      <c r="I34" s="149">
        <v>2700000</v>
      </c>
      <c r="J34" s="149">
        <f t="shared" si="2"/>
        <v>20</v>
      </c>
      <c r="K34" s="149">
        <v>0</v>
      </c>
      <c r="L34" s="149">
        <f t="shared" si="3"/>
        <v>0</v>
      </c>
      <c r="M34" s="149">
        <v>0</v>
      </c>
      <c r="N34" s="149">
        <f t="shared" si="4"/>
        <v>0</v>
      </c>
      <c r="O34" s="149">
        <v>3937500</v>
      </c>
      <c r="P34" s="149">
        <f t="shared" si="5"/>
        <v>29.166666666666668</v>
      </c>
      <c r="Q34" s="149">
        <v>0</v>
      </c>
      <c r="R34" s="149">
        <f t="shared" si="6"/>
        <v>0</v>
      </c>
      <c r="S34" s="149">
        <v>0</v>
      </c>
      <c r="T34" s="149">
        <f t="shared" si="7"/>
        <v>0</v>
      </c>
      <c r="U34" s="149">
        <v>2700000</v>
      </c>
      <c r="V34" s="149">
        <f t="shared" si="8"/>
        <v>20</v>
      </c>
      <c r="W34" s="149">
        <v>0</v>
      </c>
      <c r="X34" s="149">
        <f t="shared" si="9"/>
        <v>0</v>
      </c>
      <c r="Y34" s="149">
        <v>0</v>
      </c>
      <c r="Z34" s="149">
        <f t="shared" si="10"/>
        <v>0</v>
      </c>
      <c r="AB34" s="163">
        <f t="shared" si="11"/>
        <v>100</v>
      </c>
    </row>
    <row r="35" spans="1:28" ht="24">
      <c r="A35" s="157" t="s">
        <v>105</v>
      </c>
      <c r="B35" s="158">
        <v>25000000</v>
      </c>
      <c r="C35" s="158">
        <v>0</v>
      </c>
      <c r="D35" s="158">
        <f t="shared" si="13"/>
        <v>0</v>
      </c>
      <c r="E35" s="158">
        <v>25000000</v>
      </c>
      <c r="F35" s="158">
        <f t="shared" si="12"/>
        <v>100</v>
      </c>
      <c r="G35" s="158">
        <v>0</v>
      </c>
      <c r="H35" s="158">
        <f t="shared" si="1"/>
        <v>0</v>
      </c>
      <c r="I35" s="158">
        <v>0</v>
      </c>
      <c r="J35" s="158">
        <f t="shared" si="2"/>
        <v>0</v>
      </c>
      <c r="K35" s="158">
        <v>0</v>
      </c>
      <c r="L35" s="158">
        <f t="shared" si="3"/>
        <v>0</v>
      </c>
      <c r="M35" s="158">
        <v>0</v>
      </c>
      <c r="N35" s="158">
        <f t="shared" si="4"/>
        <v>0</v>
      </c>
      <c r="O35" s="158">
        <v>0</v>
      </c>
      <c r="P35" s="158">
        <f t="shared" si="5"/>
        <v>0</v>
      </c>
      <c r="Q35" s="158">
        <v>0</v>
      </c>
      <c r="R35" s="158">
        <f t="shared" si="6"/>
        <v>0</v>
      </c>
      <c r="S35" s="158">
        <v>0</v>
      </c>
      <c r="T35" s="158">
        <f t="shared" si="7"/>
        <v>0</v>
      </c>
      <c r="U35" s="158">
        <v>0</v>
      </c>
      <c r="V35" s="158">
        <f t="shared" si="8"/>
        <v>0</v>
      </c>
      <c r="W35" s="158">
        <v>0</v>
      </c>
      <c r="X35" s="158">
        <f t="shared" si="9"/>
        <v>0</v>
      </c>
      <c r="Y35" s="158">
        <v>0</v>
      </c>
      <c r="Z35" s="158">
        <f t="shared" si="10"/>
        <v>0</v>
      </c>
      <c r="AB35" s="163">
        <f t="shared" si="11"/>
        <v>100</v>
      </c>
    </row>
    <row r="36" spans="1:28" ht="24">
      <c r="A36" s="159" t="s">
        <v>106</v>
      </c>
      <c r="B36" s="161">
        <v>25000000</v>
      </c>
      <c r="C36" s="161">
        <v>0</v>
      </c>
      <c r="D36" s="161">
        <f t="shared" si="13"/>
        <v>0</v>
      </c>
      <c r="E36" s="161">
        <v>25000000</v>
      </c>
      <c r="F36" s="161">
        <f t="shared" si="12"/>
        <v>100</v>
      </c>
      <c r="G36" s="161">
        <v>0</v>
      </c>
      <c r="H36" s="161">
        <f t="shared" si="1"/>
        <v>0</v>
      </c>
      <c r="I36" s="161">
        <v>0</v>
      </c>
      <c r="J36" s="161">
        <f t="shared" si="2"/>
        <v>0</v>
      </c>
      <c r="K36" s="161">
        <v>0</v>
      </c>
      <c r="L36" s="161">
        <f t="shared" si="3"/>
        <v>0</v>
      </c>
      <c r="M36" s="161">
        <v>0</v>
      </c>
      <c r="N36" s="161">
        <f t="shared" si="4"/>
        <v>0</v>
      </c>
      <c r="O36" s="161">
        <v>0</v>
      </c>
      <c r="P36" s="161">
        <f t="shared" si="5"/>
        <v>0</v>
      </c>
      <c r="Q36" s="161">
        <v>0</v>
      </c>
      <c r="R36" s="161">
        <f t="shared" si="6"/>
        <v>0</v>
      </c>
      <c r="S36" s="161">
        <v>0</v>
      </c>
      <c r="T36" s="161">
        <f t="shared" si="7"/>
        <v>0</v>
      </c>
      <c r="U36" s="161">
        <v>0</v>
      </c>
      <c r="V36" s="161">
        <f t="shared" si="8"/>
        <v>0</v>
      </c>
      <c r="W36" s="161">
        <v>0</v>
      </c>
      <c r="X36" s="161">
        <f t="shared" si="9"/>
        <v>0</v>
      </c>
      <c r="Y36" s="161">
        <v>0</v>
      </c>
      <c r="Z36" s="161">
        <f t="shared" si="10"/>
        <v>0</v>
      </c>
      <c r="AB36" s="163">
        <f t="shared" si="11"/>
        <v>100</v>
      </c>
    </row>
    <row r="37" spans="1:28">
      <c r="A37" s="148" t="s">
        <v>54</v>
      </c>
      <c r="B37" s="150">
        <v>25000000</v>
      </c>
      <c r="C37" s="151">
        <v>0</v>
      </c>
      <c r="D37" s="151">
        <f t="shared" si="13"/>
        <v>0</v>
      </c>
      <c r="E37" s="150">
        <v>25000000</v>
      </c>
      <c r="F37" s="151">
        <f t="shared" si="12"/>
        <v>100</v>
      </c>
      <c r="G37" s="151">
        <v>0</v>
      </c>
      <c r="H37" s="151">
        <f t="shared" si="1"/>
        <v>0</v>
      </c>
      <c r="I37" s="151">
        <v>0</v>
      </c>
      <c r="J37" s="151">
        <f t="shared" si="2"/>
        <v>0</v>
      </c>
      <c r="K37" s="151">
        <v>0</v>
      </c>
      <c r="L37" s="151">
        <f t="shared" si="3"/>
        <v>0</v>
      </c>
      <c r="M37" s="151">
        <v>0</v>
      </c>
      <c r="N37" s="151">
        <f t="shared" si="4"/>
        <v>0</v>
      </c>
      <c r="O37" s="151">
        <v>0</v>
      </c>
      <c r="P37" s="151">
        <f t="shared" si="5"/>
        <v>0</v>
      </c>
      <c r="Q37" s="151">
        <v>0</v>
      </c>
      <c r="R37" s="151">
        <f t="shared" si="6"/>
        <v>0</v>
      </c>
      <c r="S37" s="151">
        <v>0</v>
      </c>
      <c r="T37" s="151">
        <f t="shared" si="7"/>
        <v>0</v>
      </c>
      <c r="U37" s="151">
        <v>0</v>
      </c>
      <c r="V37" s="151">
        <f t="shared" si="8"/>
        <v>0</v>
      </c>
      <c r="W37" s="151">
        <v>0</v>
      </c>
      <c r="X37" s="151">
        <f t="shared" si="9"/>
        <v>0</v>
      </c>
      <c r="Y37" s="151">
        <v>0</v>
      </c>
      <c r="Z37" s="151">
        <f t="shared" si="10"/>
        <v>0</v>
      </c>
      <c r="AB37" s="163">
        <f t="shared" si="11"/>
        <v>100</v>
      </c>
    </row>
    <row r="38" spans="1:28">
      <c r="A38" s="152" t="s">
        <v>107</v>
      </c>
      <c r="B38" s="153">
        <v>2209324048</v>
      </c>
      <c r="C38" s="153">
        <v>210819727</v>
      </c>
      <c r="D38" s="153">
        <f t="shared" si="13"/>
        <v>9.5422727684897755</v>
      </c>
      <c r="E38" s="153">
        <v>268965777</v>
      </c>
      <c r="F38" s="153">
        <f t="shared" si="12"/>
        <v>12.174120733600958</v>
      </c>
      <c r="G38" s="153">
        <v>152729185</v>
      </c>
      <c r="H38" s="153">
        <f t="shared" si="1"/>
        <v>6.9129372460440441</v>
      </c>
      <c r="I38" s="153">
        <v>177312560</v>
      </c>
      <c r="J38" s="153">
        <f t="shared" si="2"/>
        <v>8.0256474898063477</v>
      </c>
      <c r="K38" s="153">
        <v>233780254</v>
      </c>
      <c r="L38" s="153">
        <f t="shared" si="3"/>
        <v>10.581528509212152</v>
      </c>
      <c r="M38" s="153">
        <v>174688185</v>
      </c>
      <c r="N38" s="153">
        <f t="shared" si="4"/>
        <v>7.9068611577435748</v>
      </c>
      <c r="O38" s="153">
        <v>216714060</v>
      </c>
      <c r="P38" s="153">
        <f t="shared" si="5"/>
        <v>9.8090662705718223</v>
      </c>
      <c r="Q38" s="153">
        <v>150729185</v>
      </c>
      <c r="R38" s="153">
        <f t="shared" si="6"/>
        <v>6.8224118203234259</v>
      </c>
      <c r="S38" s="153">
        <v>152629185</v>
      </c>
      <c r="T38" s="153">
        <f t="shared" si="7"/>
        <v>6.9084109747580129</v>
      </c>
      <c r="U38" s="153">
        <v>173312560</v>
      </c>
      <c r="V38" s="153">
        <f t="shared" si="8"/>
        <v>7.844596638365112</v>
      </c>
      <c r="W38" s="153">
        <v>155229185</v>
      </c>
      <c r="X38" s="153">
        <f t="shared" si="9"/>
        <v>7.0260940281948168</v>
      </c>
      <c r="Y38" s="153">
        <v>142414185</v>
      </c>
      <c r="Z38" s="153">
        <f t="shared" si="10"/>
        <v>6.4460523628899553</v>
      </c>
      <c r="AB38" s="163">
        <f t="shared" si="11"/>
        <v>100</v>
      </c>
    </row>
  </sheetData>
  <mergeCells count="10">
    <mergeCell ref="B1:Y1"/>
    <mergeCell ref="A6:Z6"/>
    <mergeCell ref="C2:N2"/>
    <mergeCell ref="C3:H3"/>
    <mergeCell ref="I3:N3"/>
    <mergeCell ref="O2:Z2"/>
    <mergeCell ref="O3:T3"/>
    <mergeCell ref="U3:Z3"/>
    <mergeCell ref="A2:A4"/>
    <mergeCell ref="B2:B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F5462-E7BD-4332-80A1-27940B8ED72C}">
  <dimension ref="A1:X62"/>
  <sheetViews>
    <sheetView zoomScale="70" zoomScaleNormal="70" workbookViewId="0">
      <selection activeCell="B28" sqref="B28"/>
    </sheetView>
  </sheetViews>
  <sheetFormatPr defaultRowHeight="15"/>
  <cols>
    <col min="1" max="1" width="6.85546875" customWidth="1"/>
    <col min="2" max="2" width="55.140625" customWidth="1"/>
    <col min="3" max="3" width="24.7109375" customWidth="1"/>
    <col min="4" max="4" width="29.7109375" style="1" customWidth="1"/>
    <col min="5" max="5" width="10.85546875" customWidth="1"/>
    <col min="6" max="6" width="20" style="6" customWidth="1"/>
    <col min="7" max="7" width="12.42578125" customWidth="1"/>
    <col min="8" max="8" width="25.140625" customWidth="1"/>
    <col min="9" max="9" width="12.28515625" customWidth="1"/>
    <col min="10" max="10" width="22.7109375" customWidth="1"/>
    <col min="11" max="11" width="11" customWidth="1"/>
    <col min="12" max="12" width="10" customWidth="1"/>
    <col min="13" max="13" width="13.42578125" customWidth="1"/>
    <col min="14" max="14" width="15.5703125" customWidth="1"/>
    <col min="16" max="16" width="33.28515625" customWidth="1"/>
    <col min="17" max="17" width="32.140625" customWidth="1"/>
    <col min="19" max="19" width="14.7109375" style="1" customWidth="1"/>
  </cols>
  <sheetData>
    <row r="1" spans="1:24" ht="18">
      <c r="A1" s="190" t="s">
        <v>56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</row>
    <row r="2" spans="1:24" ht="18">
      <c r="A2" s="190" t="s">
        <v>57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2"/>
    </row>
    <row r="3" spans="1:24" ht="18">
      <c r="A3" s="190" t="s">
        <v>0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3"/>
      <c r="Q3" s="3"/>
      <c r="R3" s="3"/>
      <c r="S3" s="4"/>
      <c r="T3" s="3"/>
      <c r="U3" s="3"/>
      <c r="V3" s="3"/>
      <c r="W3" s="3"/>
      <c r="X3" s="3"/>
    </row>
    <row r="4" spans="1:24">
      <c r="A4" s="3"/>
      <c r="B4" s="5"/>
      <c r="O4" s="2"/>
      <c r="P4" s="2"/>
    </row>
    <row r="5" spans="1:24">
      <c r="A5" s="7"/>
      <c r="B5" s="7"/>
      <c r="C5" s="7"/>
      <c r="D5" s="8"/>
      <c r="E5" s="9"/>
      <c r="F5" s="10"/>
      <c r="G5" s="9"/>
      <c r="H5" s="9"/>
      <c r="I5" s="9"/>
      <c r="N5" s="11"/>
    </row>
    <row r="6" spans="1:24" ht="60.75" customHeight="1">
      <c r="A6" s="12" t="s">
        <v>1</v>
      </c>
      <c r="B6" s="13" t="s">
        <v>2</v>
      </c>
      <c r="C6" s="12" t="s">
        <v>3</v>
      </c>
      <c r="D6" s="188" t="s">
        <v>4</v>
      </c>
      <c r="E6" s="191"/>
      <c r="F6" s="191"/>
      <c r="G6" s="191"/>
      <c r="H6" s="191"/>
      <c r="I6" s="191"/>
      <c r="J6" s="191"/>
      <c r="K6" s="189"/>
      <c r="L6" s="188" t="s">
        <v>5</v>
      </c>
      <c r="M6" s="189"/>
      <c r="N6" s="15" t="s">
        <v>6</v>
      </c>
      <c r="O6" s="16"/>
    </row>
    <row r="7" spans="1:24" ht="45" customHeight="1">
      <c r="A7" s="15"/>
      <c r="B7" s="14"/>
      <c r="C7" s="15"/>
      <c r="D7" s="188" t="s">
        <v>7</v>
      </c>
      <c r="E7" s="189"/>
      <c r="F7" s="188" t="s">
        <v>8</v>
      </c>
      <c r="G7" s="189"/>
      <c r="H7" s="188" t="s">
        <v>9</v>
      </c>
      <c r="I7" s="189"/>
      <c r="J7" s="188" t="s">
        <v>10</v>
      </c>
      <c r="K7" s="189"/>
      <c r="L7" s="17" t="s">
        <v>11</v>
      </c>
      <c r="M7" s="17" t="s">
        <v>12</v>
      </c>
      <c r="N7" s="15"/>
      <c r="O7" s="18"/>
    </row>
    <row r="8" spans="1:24">
      <c r="A8" s="17"/>
      <c r="B8" s="19"/>
      <c r="C8" s="17" t="s">
        <v>13</v>
      </c>
      <c r="D8" s="20" t="s">
        <v>14</v>
      </c>
      <c r="E8" s="15" t="s">
        <v>15</v>
      </c>
      <c r="F8" s="21" t="s">
        <v>14</v>
      </c>
      <c r="G8" s="15" t="s">
        <v>15</v>
      </c>
      <c r="H8" s="15" t="s">
        <v>14</v>
      </c>
      <c r="I8" s="15" t="s">
        <v>15</v>
      </c>
      <c r="J8" s="15" t="s">
        <v>14</v>
      </c>
      <c r="K8" s="15" t="s">
        <v>15</v>
      </c>
      <c r="L8" s="15" t="s">
        <v>15</v>
      </c>
      <c r="M8" s="15" t="s">
        <v>15</v>
      </c>
      <c r="N8" s="17"/>
      <c r="O8" s="22"/>
    </row>
    <row r="9" spans="1:24" ht="15.75" thickBot="1">
      <c r="A9" s="23">
        <v>1</v>
      </c>
      <c r="B9" s="13">
        <v>2</v>
      </c>
      <c r="C9" s="12">
        <v>3</v>
      </c>
      <c r="D9" s="24">
        <v>4</v>
      </c>
      <c r="E9" s="12">
        <v>5</v>
      </c>
      <c r="F9" s="24">
        <v>6</v>
      </c>
      <c r="G9" s="12">
        <v>7</v>
      </c>
      <c r="H9" s="12">
        <v>8</v>
      </c>
      <c r="I9" s="12">
        <v>9</v>
      </c>
      <c r="J9" s="12">
        <v>10</v>
      </c>
      <c r="K9" s="12">
        <v>11</v>
      </c>
      <c r="L9" s="12">
        <v>12</v>
      </c>
      <c r="M9" s="12">
        <v>13</v>
      </c>
      <c r="N9" s="12">
        <v>14</v>
      </c>
      <c r="O9" s="25"/>
      <c r="P9" s="26"/>
    </row>
    <row r="10" spans="1:24" ht="15.75" thickBot="1">
      <c r="A10" s="27"/>
      <c r="B10" s="28" t="s">
        <v>16</v>
      </c>
      <c r="C10" s="29"/>
      <c r="D10" s="30"/>
      <c r="E10" s="29"/>
      <c r="F10" s="31"/>
      <c r="G10" s="29"/>
      <c r="H10" s="29"/>
      <c r="I10" s="29"/>
      <c r="J10" s="29"/>
      <c r="K10" s="29"/>
      <c r="L10" s="29"/>
      <c r="M10" s="29"/>
      <c r="N10" s="29"/>
      <c r="O10" s="32"/>
      <c r="P10" s="26"/>
    </row>
    <row r="11" spans="1:24" s="44" customFormat="1" ht="15.75">
      <c r="A11" s="33"/>
      <c r="B11" s="34" t="s">
        <v>0</v>
      </c>
      <c r="C11" s="35">
        <f>C12+C30+C35+C38</f>
        <v>2209324048</v>
      </c>
      <c r="D11" s="35">
        <f>D12+D30+D35+D38</f>
        <v>0</v>
      </c>
      <c r="E11" s="36">
        <f>D11/C11*100</f>
        <v>0</v>
      </c>
      <c r="F11" s="37">
        <f>F12+F30+F35+F38</f>
        <v>117852700</v>
      </c>
      <c r="G11" s="36">
        <f>F11/C11*100</f>
        <v>5.3343329199121632</v>
      </c>
      <c r="H11" s="35">
        <f>SUM(H12+H30+H35+H38)</f>
        <v>235705400</v>
      </c>
      <c r="I11" s="36">
        <f>H11/C11*100</f>
        <v>10.668665839824326</v>
      </c>
      <c r="J11" s="38">
        <f>SUM(J12+J30+J35+J38)</f>
        <v>117852700</v>
      </c>
      <c r="K11" s="39">
        <f>SUM(J11/C11)*100</f>
        <v>5.3343329199121632</v>
      </c>
      <c r="L11" s="40">
        <f>P11/(C11)</f>
        <v>10.668665839824326</v>
      </c>
      <c r="M11" s="40">
        <f>Q11/(C11)</f>
        <v>5.3343329199121632</v>
      </c>
      <c r="N11" s="41"/>
      <c r="O11" s="42"/>
      <c r="P11" s="43">
        <f>SUM(P14:P40)</f>
        <v>23570540000</v>
      </c>
      <c r="Q11" s="43">
        <f>SUM(Q14:Q40)</f>
        <v>11785270000</v>
      </c>
      <c r="S11" s="1"/>
    </row>
    <row r="12" spans="1:24" s="52" customFormat="1" ht="28.5">
      <c r="A12" s="45" t="s">
        <v>17</v>
      </c>
      <c r="B12" s="139" t="s">
        <v>55</v>
      </c>
      <c r="C12" s="46">
        <f>C13+C16+C19+C21+C23+C26</f>
        <v>2124576048</v>
      </c>
      <c r="D12" s="46">
        <f>D13+D16+D19+D21+D23+D26</f>
        <v>0</v>
      </c>
      <c r="E12" s="47">
        <f>D12/C12*100</f>
        <v>0</v>
      </c>
      <c r="F12" s="46">
        <f>F13+F16+F19+F21+F23+F26</f>
        <v>117852700</v>
      </c>
      <c r="G12" s="47">
        <f t="shared" ref="G12:G40" si="0">F12/C12*100</f>
        <v>5.5471160992774218</v>
      </c>
      <c r="H12" s="48">
        <f>SUM(H13+H16+H19+H23+H26)</f>
        <v>235705400</v>
      </c>
      <c r="I12" s="47">
        <f t="shared" ref="I12:I40" si="1">H12/C12*100</f>
        <v>11.094232198554844</v>
      </c>
      <c r="J12" s="48">
        <f>SUM(J13+J16+J19+J23+J26)</f>
        <v>117852700</v>
      </c>
      <c r="K12" s="48"/>
      <c r="L12" s="48"/>
      <c r="M12" s="48"/>
      <c r="N12" s="49"/>
      <c r="O12" s="50"/>
      <c r="P12" s="51"/>
      <c r="Q12" s="51"/>
      <c r="S12" s="1"/>
    </row>
    <row r="13" spans="1:24" s="61" customFormat="1" ht="15" customHeight="1">
      <c r="A13" s="53"/>
      <c r="B13" s="54" t="s">
        <v>18</v>
      </c>
      <c r="C13" s="55">
        <f>C14+C15</f>
        <v>3718400</v>
      </c>
      <c r="D13" s="55">
        <f>D14+D15</f>
        <v>0</v>
      </c>
      <c r="E13" s="47">
        <f t="shared" ref="E13:E40" si="2">D13/C13*100</f>
        <v>0</v>
      </c>
      <c r="F13" s="56">
        <f>F14+F15</f>
        <v>0</v>
      </c>
      <c r="G13" s="47">
        <f t="shared" si="0"/>
        <v>0</v>
      </c>
      <c r="H13" s="57">
        <f>SUM(H14+H15)</f>
        <v>0</v>
      </c>
      <c r="I13" s="47">
        <f t="shared" si="1"/>
        <v>0</v>
      </c>
      <c r="J13" s="57">
        <f>SUM(J14+J15)</f>
        <v>0</v>
      </c>
      <c r="K13" s="57"/>
      <c r="L13" s="57"/>
      <c r="M13" s="57"/>
      <c r="N13" s="58"/>
      <c r="O13" s="59"/>
      <c r="P13" s="60"/>
      <c r="Q13" s="60"/>
      <c r="S13" s="1"/>
    </row>
    <row r="14" spans="1:24" s="72" customFormat="1" ht="15" customHeight="1">
      <c r="A14" s="62"/>
      <c r="B14" s="63" t="s">
        <v>19</v>
      </c>
      <c r="C14" s="64">
        <v>2031800</v>
      </c>
      <c r="D14" s="65"/>
      <c r="E14" s="47">
        <f t="shared" si="2"/>
        <v>0</v>
      </c>
      <c r="F14" s="66"/>
      <c r="G14" s="47">
        <f t="shared" si="0"/>
        <v>0</v>
      </c>
      <c r="H14" s="47">
        <f>F14+J14</f>
        <v>0</v>
      </c>
      <c r="I14" s="47">
        <f t="shared" si="1"/>
        <v>0</v>
      </c>
      <c r="J14" s="67">
        <f>D14+F14</f>
        <v>0</v>
      </c>
      <c r="K14" s="47">
        <f>SUM(J14/C14)*100</f>
        <v>0</v>
      </c>
      <c r="L14" s="68">
        <f>I14</f>
        <v>0</v>
      </c>
      <c r="M14" s="68">
        <f>K14</f>
        <v>0</v>
      </c>
      <c r="N14" s="69"/>
      <c r="O14" s="70"/>
      <c r="P14" s="71">
        <f>+L14*(C14)</f>
        <v>0</v>
      </c>
      <c r="Q14" s="71">
        <f>+M14*(C14)</f>
        <v>0</v>
      </c>
      <c r="S14" s="73"/>
    </row>
    <row r="15" spans="1:24" s="72" customFormat="1" ht="27.75" customHeight="1">
      <c r="A15" s="62"/>
      <c r="B15" s="74" t="s">
        <v>20</v>
      </c>
      <c r="C15" s="64">
        <v>1686600</v>
      </c>
      <c r="D15" s="65"/>
      <c r="E15" s="47">
        <f>D15/C15*100</f>
        <v>0</v>
      </c>
      <c r="F15" s="1"/>
      <c r="G15" s="47">
        <f t="shared" si="0"/>
        <v>0</v>
      </c>
      <c r="H15" s="47">
        <f>F15+J15</f>
        <v>0</v>
      </c>
      <c r="I15" s="47">
        <f t="shared" si="1"/>
        <v>0</v>
      </c>
      <c r="J15" s="75">
        <f>D15+F15</f>
        <v>0</v>
      </c>
      <c r="K15" s="47">
        <f t="shared" ref="K15:K40" si="3">SUM(J15/C15)*100</f>
        <v>0</v>
      </c>
      <c r="L15" s="68"/>
      <c r="M15" s="68">
        <f>K15</f>
        <v>0</v>
      </c>
      <c r="N15" s="69"/>
      <c r="O15" s="70"/>
      <c r="P15" s="71">
        <f>+L15*(C15)</f>
        <v>0</v>
      </c>
      <c r="Q15" s="71">
        <f>+M15*(C15)</f>
        <v>0</v>
      </c>
      <c r="S15" s="76"/>
    </row>
    <row r="16" spans="1:24" s="84" customFormat="1" ht="15" customHeight="1">
      <c r="A16" s="77"/>
      <c r="B16" s="78" t="s">
        <v>21</v>
      </c>
      <c r="C16" s="55">
        <f>C17+C18</f>
        <v>1906582148</v>
      </c>
      <c r="D16" s="55">
        <f>D17+D18</f>
        <v>0</v>
      </c>
      <c r="E16" s="47">
        <f>D16/C16*100</f>
        <v>0</v>
      </c>
      <c r="F16" s="79">
        <f>F17+F18</f>
        <v>117852700</v>
      </c>
      <c r="G16" s="47">
        <f t="shared" si="0"/>
        <v>6.1813596714742767</v>
      </c>
      <c r="H16" s="80">
        <f>SUM(H17+H18)</f>
        <v>235705400</v>
      </c>
      <c r="I16" s="47">
        <f t="shared" si="1"/>
        <v>12.362719342948553</v>
      </c>
      <c r="J16" s="80">
        <f>SUM(J17+J18)</f>
        <v>117852700</v>
      </c>
      <c r="K16" s="47">
        <f t="shared" si="3"/>
        <v>6.1813596714742767</v>
      </c>
      <c r="L16" s="80"/>
      <c r="M16" s="80"/>
      <c r="N16" s="81"/>
      <c r="O16" s="82"/>
      <c r="P16" s="83"/>
      <c r="Q16" s="83"/>
      <c r="S16" s="85"/>
    </row>
    <row r="17" spans="1:19" s="72" customFormat="1">
      <c r="A17" s="62"/>
      <c r="B17" s="74" t="s">
        <v>22</v>
      </c>
      <c r="C17" s="64">
        <v>1875082148</v>
      </c>
      <c r="D17" s="65"/>
      <c r="E17" s="47">
        <f t="shared" si="2"/>
        <v>0</v>
      </c>
      <c r="F17" s="142">
        <v>117852700</v>
      </c>
      <c r="G17" s="47">
        <f>F17/C17*100</f>
        <v>6.2852019643888157</v>
      </c>
      <c r="H17" s="47">
        <f>F17+J17</f>
        <v>235705400</v>
      </c>
      <c r="I17" s="47">
        <f>H17/C17*100</f>
        <v>12.570403928777631</v>
      </c>
      <c r="J17" s="75">
        <f>D17+F17</f>
        <v>117852700</v>
      </c>
      <c r="K17" s="47">
        <f>SUM(J17/C17)*100</f>
        <v>6.2852019643888157</v>
      </c>
      <c r="L17" s="68">
        <f>I17</f>
        <v>12.570403928777631</v>
      </c>
      <c r="M17" s="68">
        <f t="shared" ref="M17:M34" si="4">K17</f>
        <v>6.2852019643888157</v>
      </c>
      <c r="N17" s="69"/>
      <c r="O17" s="70"/>
      <c r="P17" s="71">
        <f>+L17*(C17)</f>
        <v>23570540000</v>
      </c>
      <c r="Q17" s="71">
        <f>+M17*(C17)</f>
        <v>11785270000</v>
      </c>
      <c r="S17" s="76"/>
    </row>
    <row r="18" spans="1:19" s="72" customFormat="1" ht="28.5">
      <c r="A18" s="62"/>
      <c r="B18" s="74" t="s">
        <v>23</v>
      </c>
      <c r="C18" s="64">
        <v>31500000</v>
      </c>
      <c r="D18" s="65"/>
      <c r="E18" s="47">
        <f t="shared" si="2"/>
        <v>0</v>
      </c>
      <c r="F18" s="142"/>
      <c r="G18" s="47">
        <f t="shared" si="0"/>
        <v>0</v>
      </c>
      <c r="H18" s="47">
        <f>F18+J18</f>
        <v>0</v>
      </c>
      <c r="I18" s="47">
        <f t="shared" si="1"/>
        <v>0</v>
      </c>
      <c r="J18" s="75">
        <f>D18+F18</f>
        <v>0</v>
      </c>
      <c r="K18" s="47">
        <f>SUM(J18/C18)*100</f>
        <v>0</v>
      </c>
      <c r="L18" s="68"/>
      <c r="M18" s="68">
        <f t="shared" si="4"/>
        <v>0</v>
      </c>
      <c r="N18" s="69"/>
      <c r="O18" s="70"/>
      <c r="P18" s="71">
        <f>+L18*(C18)</f>
        <v>0</v>
      </c>
      <c r="Q18" s="71">
        <f>+M18*(C18)</f>
        <v>0</v>
      </c>
      <c r="S18" s="76"/>
    </row>
    <row r="19" spans="1:19" s="84" customFormat="1">
      <c r="A19" s="77"/>
      <c r="B19" s="78" t="s">
        <v>24</v>
      </c>
      <c r="C19" s="143">
        <f>C20</f>
        <v>88453300</v>
      </c>
      <c r="D19" s="80">
        <f>D20</f>
        <v>0</v>
      </c>
      <c r="E19" s="47">
        <f t="shared" si="2"/>
        <v>0</v>
      </c>
      <c r="F19" s="79">
        <f>F20</f>
        <v>0</v>
      </c>
      <c r="G19" s="47">
        <f t="shared" si="0"/>
        <v>0</v>
      </c>
      <c r="H19" s="80">
        <f>SUM(H20)</f>
        <v>0</v>
      </c>
      <c r="I19" s="47">
        <f t="shared" si="1"/>
        <v>0</v>
      </c>
      <c r="J19" s="80">
        <f>SUM(J20)</f>
        <v>0</v>
      </c>
      <c r="K19" s="47">
        <f t="shared" si="3"/>
        <v>0</v>
      </c>
      <c r="L19" s="80"/>
      <c r="M19" s="80"/>
      <c r="N19" s="81"/>
      <c r="O19" s="82"/>
      <c r="P19" s="83"/>
      <c r="Q19" s="83"/>
      <c r="S19" s="85"/>
    </row>
    <row r="20" spans="1:19" s="72" customFormat="1">
      <c r="A20" s="62"/>
      <c r="B20" s="74" t="s">
        <v>25</v>
      </c>
      <c r="C20" s="64">
        <v>88453300</v>
      </c>
      <c r="D20" s="65"/>
      <c r="E20" s="47">
        <f t="shared" si="2"/>
        <v>0</v>
      </c>
      <c r="F20" s="1"/>
      <c r="G20" s="47">
        <f t="shared" si="0"/>
        <v>0</v>
      </c>
      <c r="H20" s="47">
        <f>F20+J20</f>
        <v>0</v>
      </c>
      <c r="I20" s="47">
        <f t="shared" si="1"/>
        <v>0</v>
      </c>
      <c r="J20" s="75">
        <f>D20+F20</f>
        <v>0</v>
      </c>
      <c r="K20" s="47">
        <f t="shared" si="3"/>
        <v>0</v>
      </c>
      <c r="L20" s="68">
        <f>I20</f>
        <v>0</v>
      </c>
      <c r="M20" s="68">
        <f t="shared" si="4"/>
        <v>0</v>
      </c>
      <c r="N20" s="69"/>
      <c r="O20" s="70"/>
      <c r="P20" s="71">
        <f>+L20*(C20)</f>
        <v>0</v>
      </c>
      <c r="Q20" s="71">
        <f>+M20*(C20)</f>
        <v>0</v>
      </c>
      <c r="S20" s="76"/>
    </row>
    <row r="21" spans="1:19" s="84" customFormat="1" ht="28.5">
      <c r="A21" s="96"/>
      <c r="B21" s="78" t="s">
        <v>49</v>
      </c>
      <c r="C21" s="143">
        <f>C22</f>
        <v>13018000</v>
      </c>
      <c r="D21" s="80">
        <f>D22</f>
        <v>0</v>
      </c>
      <c r="E21" s="80"/>
      <c r="F21" s="133"/>
      <c r="G21" s="80"/>
      <c r="H21" s="80"/>
      <c r="I21" s="80"/>
      <c r="J21" s="134"/>
      <c r="K21" s="80"/>
      <c r="L21" s="80"/>
      <c r="M21" s="80"/>
      <c r="N21" s="81"/>
      <c r="O21" s="82"/>
      <c r="P21" s="83"/>
      <c r="Q21" s="83"/>
      <c r="S21" s="85"/>
    </row>
    <row r="22" spans="1:19" s="72" customFormat="1">
      <c r="A22" s="62"/>
      <c r="B22" s="74" t="s">
        <v>50</v>
      </c>
      <c r="C22" s="64">
        <v>13018000</v>
      </c>
      <c r="D22" s="65"/>
      <c r="E22" s="47"/>
      <c r="F22" s="1"/>
      <c r="G22" s="47"/>
      <c r="H22" s="47"/>
      <c r="I22" s="47"/>
      <c r="J22" s="75"/>
      <c r="K22" s="47"/>
      <c r="L22" s="68"/>
      <c r="M22" s="68"/>
      <c r="N22" s="69"/>
      <c r="O22" s="70"/>
      <c r="P22" s="71"/>
      <c r="Q22" s="71"/>
      <c r="S22" s="76"/>
    </row>
    <row r="23" spans="1:19" s="84" customFormat="1" ht="28.5">
      <c r="A23" s="77"/>
      <c r="B23" s="78" t="s">
        <v>26</v>
      </c>
      <c r="C23" s="55">
        <f>C24+C25</f>
        <v>70381200</v>
      </c>
      <c r="D23" s="55">
        <f>D24+D25</f>
        <v>0</v>
      </c>
      <c r="E23" s="47">
        <f t="shared" si="2"/>
        <v>0</v>
      </c>
      <c r="F23" s="79">
        <f>F24+F25</f>
        <v>0</v>
      </c>
      <c r="G23" s="47">
        <f t="shared" si="0"/>
        <v>0</v>
      </c>
      <c r="H23" s="80">
        <f>SUM(H24+H25)</f>
        <v>0</v>
      </c>
      <c r="I23" s="47">
        <f t="shared" si="1"/>
        <v>0</v>
      </c>
      <c r="J23" s="80">
        <f>SUM(J24+J25)</f>
        <v>0</v>
      </c>
      <c r="K23" s="47">
        <f t="shared" si="3"/>
        <v>0</v>
      </c>
      <c r="L23" s="80"/>
      <c r="M23" s="80"/>
      <c r="N23" s="81"/>
      <c r="O23" s="82"/>
      <c r="P23" s="83"/>
      <c r="Q23" s="83"/>
      <c r="S23" s="85"/>
    </row>
    <row r="24" spans="1:19" s="72" customFormat="1" ht="28.5">
      <c r="A24" s="62"/>
      <c r="B24" s="74" t="s">
        <v>27</v>
      </c>
      <c r="C24" s="64">
        <v>8400000</v>
      </c>
      <c r="D24" s="65"/>
      <c r="E24" s="47">
        <f t="shared" si="2"/>
        <v>0</v>
      </c>
      <c r="F24" s="142"/>
      <c r="G24" s="47">
        <f t="shared" si="0"/>
        <v>0</v>
      </c>
      <c r="H24" s="47">
        <f>F24+J24</f>
        <v>0</v>
      </c>
      <c r="I24" s="47">
        <f t="shared" si="1"/>
        <v>0</v>
      </c>
      <c r="J24" s="75">
        <f>D24+F24</f>
        <v>0</v>
      </c>
      <c r="K24" s="47">
        <f t="shared" si="3"/>
        <v>0</v>
      </c>
      <c r="L24" s="68">
        <f t="shared" ref="L24:L34" si="5">I24</f>
        <v>0</v>
      </c>
      <c r="M24" s="68">
        <f t="shared" si="4"/>
        <v>0</v>
      </c>
      <c r="N24" s="69"/>
      <c r="O24" s="70"/>
      <c r="P24" s="71">
        <f>+L24*(C24)</f>
        <v>0</v>
      </c>
      <c r="Q24" s="71">
        <f>+M24*(C24)</f>
        <v>0</v>
      </c>
      <c r="S24" s="76"/>
    </row>
    <row r="25" spans="1:19" s="72" customFormat="1" ht="12.75" customHeight="1">
      <c r="A25" s="62"/>
      <c r="B25" s="74" t="s">
        <v>28</v>
      </c>
      <c r="C25" s="64">
        <v>61981200</v>
      </c>
      <c r="D25" s="65"/>
      <c r="E25" s="47">
        <f t="shared" si="2"/>
        <v>0</v>
      </c>
      <c r="F25" s="142"/>
      <c r="G25" s="47">
        <f t="shared" si="0"/>
        <v>0</v>
      </c>
      <c r="H25" s="47">
        <f>F25+J25</f>
        <v>0</v>
      </c>
      <c r="I25" s="47">
        <f t="shared" si="1"/>
        <v>0</v>
      </c>
      <c r="J25" s="75">
        <f>D25+F25</f>
        <v>0</v>
      </c>
      <c r="K25" s="47">
        <f t="shared" si="3"/>
        <v>0</v>
      </c>
      <c r="L25" s="68">
        <f t="shared" si="5"/>
        <v>0</v>
      </c>
      <c r="M25" s="68">
        <f t="shared" si="4"/>
        <v>0</v>
      </c>
      <c r="N25" s="69"/>
      <c r="O25" s="70"/>
      <c r="P25" s="71">
        <f>+L25*(C25)</f>
        <v>0</v>
      </c>
      <c r="Q25" s="71">
        <f>+M25*(C25)</f>
        <v>0</v>
      </c>
      <c r="S25" s="76"/>
    </row>
    <row r="26" spans="1:19" s="84" customFormat="1" ht="28.5">
      <c r="A26" s="77"/>
      <c r="B26" s="78" t="s">
        <v>29</v>
      </c>
      <c r="C26" s="55">
        <f>C27+C28+C29</f>
        <v>42423000</v>
      </c>
      <c r="D26" s="55">
        <f>D27+D28+D29</f>
        <v>0</v>
      </c>
      <c r="E26" s="47">
        <f t="shared" si="2"/>
        <v>0</v>
      </c>
      <c r="F26" s="79">
        <f>F27</f>
        <v>0</v>
      </c>
      <c r="G26" s="47">
        <f t="shared" si="0"/>
        <v>0</v>
      </c>
      <c r="H26" s="80">
        <f>SUM(H27)</f>
        <v>0</v>
      </c>
      <c r="I26" s="47">
        <f t="shared" si="1"/>
        <v>0</v>
      </c>
      <c r="J26" s="80">
        <f>SUM(J27)</f>
        <v>0</v>
      </c>
      <c r="K26" s="47">
        <f t="shared" si="3"/>
        <v>0</v>
      </c>
      <c r="L26" s="80"/>
      <c r="M26" s="80"/>
      <c r="N26" s="81"/>
      <c r="O26" s="82"/>
      <c r="P26" s="83"/>
      <c r="Q26" s="83"/>
      <c r="S26" s="85"/>
    </row>
    <row r="27" spans="1:19" s="72" customFormat="1" ht="42.75">
      <c r="A27" s="62"/>
      <c r="B27" s="74" t="s">
        <v>30</v>
      </c>
      <c r="C27" s="87">
        <v>15000000</v>
      </c>
      <c r="D27" s="65"/>
      <c r="E27" s="47">
        <f t="shared" si="2"/>
        <v>0</v>
      </c>
      <c r="F27" s="142"/>
      <c r="G27" s="47">
        <f t="shared" si="0"/>
        <v>0</v>
      </c>
      <c r="H27" s="47">
        <f>F27+J27</f>
        <v>0</v>
      </c>
      <c r="I27" s="47">
        <f t="shared" si="1"/>
        <v>0</v>
      </c>
      <c r="J27" s="75">
        <f>D27+F27</f>
        <v>0</v>
      </c>
      <c r="K27" s="47">
        <f t="shared" si="3"/>
        <v>0</v>
      </c>
      <c r="L27" s="68">
        <f t="shared" si="5"/>
        <v>0</v>
      </c>
      <c r="M27" s="68">
        <f t="shared" si="4"/>
        <v>0</v>
      </c>
      <c r="N27" s="69"/>
      <c r="O27" s="70"/>
      <c r="P27" s="71">
        <f>+L27*(C27)</f>
        <v>0</v>
      </c>
      <c r="Q27" s="71">
        <f>+M27*(C27)</f>
        <v>0</v>
      </c>
      <c r="S27" s="76"/>
    </row>
    <row r="28" spans="1:19" s="72" customFormat="1" ht="28.5">
      <c r="A28" s="62"/>
      <c r="B28" s="74" t="s">
        <v>51</v>
      </c>
      <c r="C28" s="87">
        <v>23959000</v>
      </c>
      <c r="D28" s="65"/>
      <c r="E28" s="47"/>
      <c r="F28" s="142"/>
      <c r="G28" s="47"/>
      <c r="H28" s="47"/>
      <c r="I28" s="47"/>
      <c r="J28" s="75"/>
      <c r="K28" s="47"/>
      <c r="L28" s="68"/>
      <c r="M28" s="68"/>
      <c r="N28" s="69"/>
      <c r="O28" s="70"/>
      <c r="P28" s="71"/>
      <c r="Q28" s="71"/>
      <c r="S28" s="76"/>
    </row>
    <row r="29" spans="1:19" s="72" customFormat="1" ht="28.5">
      <c r="A29" s="62"/>
      <c r="B29" s="74" t="s">
        <v>52</v>
      </c>
      <c r="C29" s="87">
        <v>3464000</v>
      </c>
      <c r="D29" s="65"/>
      <c r="E29" s="47"/>
      <c r="F29" s="142"/>
      <c r="G29" s="47"/>
      <c r="H29" s="47"/>
      <c r="I29" s="47"/>
      <c r="J29" s="75"/>
      <c r="K29" s="47"/>
      <c r="L29" s="68"/>
      <c r="M29" s="68"/>
      <c r="N29" s="69"/>
      <c r="O29" s="70"/>
      <c r="P29" s="71"/>
      <c r="Q29" s="71"/>
      <c r="S29" s="76"/>
    </row>
    <row r="30" spans="1:19" s="94" customFormat="1" ht="28.5">
      <c r="A30" s="88" t="s">
        <v>31</v>
      </c>
      <c r="B30" s="89" t="s">
        <v>32</v>
      </c>
      <c r="C30" s="140">
        <f>C31</f>
        <v>46248000</v>
      </c>
      <c r="D30" s="140">
        <f>D31</f>
        <v>0</v>
      </c>
      <c r="E30" s="47">
        <f t="shared" si="2"/>
        <v>0</v>
      </c>
      <c r="F30" s="90">
        <f>F31</f>
        <v>0</v>
      </c>
      <c r="G30" s="47">
        <f t="shared" si="0"/>
        <v>0</v>
      </c>
      <c r="H30" s="68">
        <f>SUM(H31)</f>
        <v>0</v>
      </c>
      <c r="I30" s="47">
        <f t="shared" si="1"/>
        <v>0</v>
      </c>
      <c r="J30" s="68">
        <f>SUM(J31)</f>
        <v>0</v>
      </c>
      <c r="K30" s="47">
        <f t="shared" si="3"/>
        <v>0</v>
      </c>
      <c r="L30" s="68"/>
      <c r="M30" s="68">
        <f t="shared" si="4"/>
        <v>0</v>
      </c>
      <c r="N30" s="91"/>
      <c r="O30" s="92"/>
      <c r="P30" s="93"/>
      <c r="Q30" s="93"/>
      <c r="S30" s="95"/>
    </row>
    <row r="31" spans="1:19" s="84" customFormat="1" ht="28.5">
      <c r="A31" s="96"/>
      <c r="B31" s="78" t="s">
        <v>33</v>
      </c>
      <c r="C31" s="55">
        <f>C33+C34</f>
        <v>46248000</v>
      </c>
      <c r="D31" s="55">
        <f>D33+D34</f>
        <v>0</v>
      </c>
      <c r="E31" s="47">
        <f t="shared" si="2"/>
        <v>0</v>
      </c>
      <c r="F31" s="79">
        <f>F33+F34</f>
        <v>0</v>
      </c>
      <c r="G31" s="47">
        <f t="shared" si="0"/>
        <v>0</v>
      </c>
      <c r="H31" s="80">
        <f>SUM(H33+H34)</f>
        <v>0</v>
      </c>
      <c r="I31" s="47">
        <f t="shared" si="1"/>
        <v>0</v>
      </c>
      <c r="J31" s="80">
        <f>SUM(J33+J34)</f>
        <v>0</v>
      </c>
      <c r="K31" s="47">
        <f t="shared" si="3"/>
        <v>0</v>
      </c>
      <c r="L31" s="80"/>
      <c r="M31" s="80"/>
      <c r="N31" s="81"/>
      <c r="O31" s="82"/>
      <c r="P31" s="83"/>
      <c r="Q31" s="83"/>
      <c r="S31" s="85"/>
    </row>
    <row r="32" spans="1:19" s="72" customFormat="1" ht="28.5">
      <c r="A32" s="62"/>
      <c r="B32" s="74" t="s">
        <v>53</v>
      </c>
      <c r="C32" s="138">
        <v>0</v>
      </c>
      <c r="D32" s="65"/>
      <c r="E32" s="135"/>
      <c r="F32" s="136"/>
      <c r="G32" s="135"/>
      <c r="H32" s="135"/>
      <c r="I32" s="135"/>
      <c r="J32" s="135"/>
      <c r="K32" s="135"/>
      <c r="L32" s="135"/>
      <c r="M32" s="135"/>
      <c r="N32" s="69"/>
      <c r="O32" s="70"/>
      <c r="P32" s="71"/>
      <c r="Q32" s="71"/>
      <c r="S32" s="137"/>
    </row>
    <row r="33" spans="1:19" s="72" customFormat="1" ht="28.5">
      <c r="A33" s="62"/>
      <c r="B33" s="74" t="s">
        <v>34</v>
      </c>
      <c r="C33" s="64">
        <v>3600000</v>
      </c>
      <c r="D33" s="65"/>
      <c r="E33" s="47">
        <f>D33/C33*100</f>
        <v>0</v>
      </c>
      <c r="F33" s="142"/>
      <c r="G33" s="47">
        <f t="shared" si="0"/>
        <v>0</v>
      </c>
      <c r="H33" s="47">
        <f>F33+J33</f>
        <v>0</v>
      </c>
      <c r="I33" s="47">
        <f t="shared" si="1"/>
        <v>0</v>
      </c>
      <c r="J33" s="75">
        <f>D33+F33</f>
        <v>0</v>
      </c>
      <c r="K33" s="47">
        <f t="shared" si="3"/>
        <v>0</v>
      </c>
      <c r="L33" s="68">
        <f t="shared" si="5"/>
        <v>0</v>
      </c>
      <c r="M33" s="68">
        <f t="shared" si="4"/>
        <v>0</v>
      </c>
      <c r="N33" s="69"/>
      <c r="O33" s="70"/>
      <c r="P33" s="71">
        <f>+L33*(C33)</f>
        <v>0</v>
      </c>
      <c r="Q33" s="71">
        <f>+M33*(C33)</f>
        <v>0</v>
      </c>
      <c r="S33" s="76"/>
    </row>
    <row r="34" spans="1:19" s="72" customFormat="1" ht="28.5">
      <c r="A34" s="62"/>
      <c r="B34" s="74" t="s">
        <v>35</v>
      </c>
      <c r="C34" s="87">
        <v>42648000</v>
      </c>
      <c r="D34" s="65"/>
      <c r="E34" s="47">
        <f>D34/C34*100</f>
        <v>0</v>
      </c>
      <c r="F34" s="142"/>
      <c r="G34" s="47">
        <f t="shared" si="0"/>
        <v>0</v>
      </c>
      <c r="H34" s="47">
        <f>F34+J34</f>
        <v>0</v>
      </c>
      <c r="I34" s="47">
        <f t="shared" si="1"/>
        <v>0</v>
      </c>
      <c r="J34" s="75">
        <f>D34+F34</f>
        <v>0</v>
      </c>
      <c r="K34" s="47">
        <f t="shared" si="3"/>
        <v>0</v>
      </c>
      <c r="L34" s="68">
        <f t="shared" si="5"/>
        <v>0</v>
      </c>
      <c r="M34" s="68">
        <f t="shared" si="4"/>
        <v>0</v>
      </c>
      <c r="N34" s="69"/>
      <c r="O34" s="70"/>
      <c r="P34" s="71">
        <f>+L34*(C34)</f>
        <v>0</v>
      </c>
      <c r="Q34" s="71">
        <f>+M34*(C34)</f>
        <v>0</v>
      </c>
      <c r="S34" s="76"/>
    </row>
    <row r="35" spans="1:19" s="94" customFormat="1" ht="28.5">
      <c r="A35" s="88" t="s">
        <v>36</v>
      </c>
      <c r="B35" s="89" t="s">
        <v>37</v>
      </c>
      <c r="C35" s="141">
        <f>C36</f>
        <v>13500000</v>
      </c>
      <c r="D35" s="141">
        <f>D36</f>
        <v>0</v>
      </c>
      <c r="E35" s="47">
        <f t="shared" si="2"/>
        <v>0</v>
      </c>
      <c r="F35" s="90">
        <f>F36</f>
        <v>0</v>
      </c>
      <c r="G35" s="47">
        <f t="shared" si="0"/>
        <v>0</v>
      </c>
      <c r="H35" s="68">
        <f>SUM(H36)</f>
        <v>0</v>
      </c>
      <c r="I35" s="47">
        <f t="shared" si="1"/>
        <v>0</v>
      </c>
      <c r="J35" s="68">
        <f>SUM(J36)</f>
        <v>0</v>
      </c>
      <c r="K35" s="47">
        <f t="shared" si="3"/>
        <v>0</v>
      </c>
      <c r="L35" s="68"/>
      <c r="M35" s="68"/>
      <c r="N35" s="91"/>
      <c r="O35" s="92"/>
      <c r="P35" s="93"/>
      <c r="Q35" s="93"/>
      <c r="S35" s="95"/>
    </row>
    <row r="36" spans="1:19" s="84" customFormat="1" ht="28.5">
      <c r="A36" s="96"/>
      <c r="B36" s="78" t="s">
        <v>38</v>
      </c>
      <c r="C36" s="86">
        <f>C37</f>
        <v>13500000</v>
      </c>
      <c r="D36" s="86">
        <f>D37</f>
        <v>0</v>
      </c>
      <c r="E36" s="47">
        <f t="shared" si="2"/>
        <v>0</v>
      </c>
      <c r="F36" s="79">
        <f>F37</f>
        <v>0</v>
      </c>
      <c r="G36" s="47">
        <f t="shared" si="0"/>
        <v>0</v>
      </c>
      <c r="H36" s="80">
        <f>SUM(H37)</f>
        <v>0</v>
      </c>
      <c r="I36" s="47">
        <f t="shared" si="1"/>
        <v>0</v>
      </c>
      <c r="J36" s="80">
        <f>SUM(J37)</f>
        <v>0</v>
      </c>
      <c r="K36" s="47">
        <f t="shared" si="3"/>
        <v>0</v>
      </c>
      <c r="L36" s="80"/>
      <c r="M36" s="80"/>
      <c r="N36" s="81"/>
      <c r="O36" s="82"/>
      <c r="P36" s="83"/>
      <c r="Q36" s="83"/>
      <c r="S36" s="85"/>
    </row>
    <row r="37" spans="1:19" s="72" customFormat="1" ht="28.5">
      <c r="A37" s="62"/>
      <c r="B37" s="74" t="s">
        <v>39</v>
      </c>
      <c r="C37" s="64">
        <v>13500000</v>
      </c>
      <c r="D37" s="65"/>
      <c r="E37" s="47">
        <f t="shared" si="2"/>
        <v>0</v>
      </c>
      <c r="F37" s="66"/>
      <c r="G37" s="47">
        <f t="shared" si="0"/>
        <v>0</v>
      </c>
      <c r="H37" s="47">
        <f>F37+J37</f>
        <v>0</v>
      </c>
      <c r="I37" s="47">
        <f t="shared" si="1"/>
        <v>0</v>
      </c>
      <c r="J37" s="75">
        <f>D37+F37</f>
        <v>0</v>
      </c>
      <c r="K37" s="47">
        <f t="shared" si="3"/>
        <v>0</v>
      </c>
      <c r="L37" s="68">
        <f t="shared" ref="L37" si="6">I37</f>
        <v>0</v>
      </c>
      <c r="M37" s="68">
        <f t="shared" ref="M37" si="7">K37</f>
        <v>0</v>
      </c>
      <c r="N37" s="69"/>
      <c r="O37" s="70"/>
      <c r="P37" s="71">
        <f>+L37*(C37)</f>
        <v>0</v>
      </c>
      <c r="Q37" s="71">
        <f>+M37*(C37)</f>
        <v>0</v>
      </c>
      <c r="S37" s="76"/>
    </row>
    <row r="38" spans="1:19" s="94" customFormat="1" ht="28.5">
      <c r="A38" s="88" t="s">
        <v>40</v>
      </c>
      <c r="B38" s="89" t="s">
        <v>41</v>
      </c>
      <c r="C38" s="141">
        <f>C39</f>
        <v>25000000</v>
      </c>
      <c r="D38" s="141">
        <f>D39</f>
        <v>0</v>
      </c>
      <c r="E38" s="47">
        <f t="shared" si="2"/>
        <v>0</v>
      </c>
      <c r="F38" s="90">
        <f>F39</f>
        <v>0</v>
      </c>
      <c r="G38" s="47">
        <f t="shared" si="0"/>
        <v>0</v>
      </c>
      <c r="H38" s="68">
        <f>SUM(H39)</f>
        <v>0</v>
      </c>
      <c r="I38" s="47">
        <f t="shared" si="1"/>
        <v>0</v>
      </c>
      <c r="J38" s="68">
        <f>SUM(J39)</f>
        <v>0</v>
      </c>
      <c r="K38" s="47">
        <f t="shared" si="3"/>
        <v>0</v>
      </c>
      <c r="L38" s="68"/>
      <c r="M38" s="68"/>
      <c r="N38" s="91"/>
      <c r="O38" s="92"/>
      <c r="P38" s="93"/>
      <c r="Q38" s="93"/>
      <c r="S38" s="95"/>
    </row>
    <row r="39" spans="1:19" s="84" customFormat="1" ht="38.25" customHeight="1">
      <c r="A39" s="96"/>
      <c r="B39" s="78" t="s">
        <v>42</v>
      </c>
      <c r="C39" s="55">
        <f>C40</f>
        <v>25000000</v>
      </c>
      <c r="D39" s="80">
        <f>D40</f>
        <v>0</v>
      </c>
      <c r="E39" s="47">
        <f t="shared" si="2"/>
        <v>0</v>
      </c>
      <c r="F39" s="79">
        <f>F40</f>
        <v>0</v>
      </c>
      <c r="G39" s="47">
        <f t="shared" si="0"/>
        <v>0</v>
      </c>
      <c r="H39" s="80">
        <f>SUM(H40)</f>
        <v>0</v>
      </c>
      <c r="I39" s="47">
        <f t="shared" si="1"/>
        <v>0</v>
      </c>
      <c r="J39" s="80">
        <f>SUM(J40)</f>
        <v>0</v>
      </c>
      <c r="K39" s="47">
        <f t="shared" si="3"/>
        <v>0</v>
      </c>
      <c r="L39" s="80"/>
      <c r="M39" s="80"/>
      <c r="N39" s="81"/>
      <c r="O39" s="82"/>
      <c r="P39" s="83"/>
      <c r="Q39" s="83"/>
      <c r="S39" s="85"/>
    </row>
    <row r="40" spans="1:19" s="72" customFormat="1" ht="15.75" thickBot="1">
      <c r="A40" s="62"/>
      <c r="B40" s="74" t="s">
        <v>54</v>
      </c>
      <c r="C40" s="97">
        <v>25000000</v>
      </c>
      <c r="D40" s="65"/>
      <c r="E40" s="98">
        <f t="shared" si="2"/>
        <v>0</v>
      </c>
      <c r="F40" s="1"/>
      <c r="G40" s="98">
        <f t="shared" si="0"/>
        <v>0</v>
      </c>
      <c r="H40" s="47">
        <f>F40+J40</f>
        <v>0</v>
      </c>
      <c r="I40" s="98">
        <f t="shared" si="1"/>
        <v>0</v>
      </c>
      <c r="J40" s="75">
        <f>D40+F40</f>
        <v>0</v>
      </c>
      <c r="K40" s="98">
        <f t="shared" si="3"/>
        <v>0</v>
      </c>
      <c r="L40" s="68">
        <f t="shared" ref="L40" si="8">I40</f>
        <v>0</v>
      </c>
      <c r="M40" s="68">
        <f t="shared" ref="M40" si="9">K40</f>
        <v>0</v>
      </c>
      <c r="N40" s="99"/>
      <c r="O40" s="70"/>
      <c r="P40" s="71">
        <f>+L40*(C40)</f>
        <v>0</v>
      </c>
      <c r="Q40" s="71">
        <f>+M40*(C40)</f>
        <v>0</v>
      </c>
      <c r="S40" s="76"/>
    </row>
    <row r="41" spans="1:19" s="72" customFormat="1" ht="15.75" thickBot="1">
      <c r="A41" s="100"/>
      <c r="B41" s="101"/>
      <c r="C41" s="102"/>
      <c r="D41" s="65"/>
      <c r="E41" s="103"/>
      <c r="F41" s="104"/>
      <c r="G41" s="103"/>
      <c r="H41" s="105"/>
      <c r="I41" s="103"/>
      <c r="J41" s="105"/>
      <c r="K41" s="103"/>
      <c r="L41" s="106"/>
      <c r="M41" s="106"/>
      <c r="N41" s="107"/>
      <c r="O41" s="108"/>
      <c r="P41" s="71"/>
      <c r="Q41" s="71"/>
      <c r="S41" s="76"/>
    </row>
    <row r="42" spans="1:19" s="115" customFormat="1" ht="15.75" thickBot="1">
      <c r="A42" s="109"/>
      <c r="B42" s="110" t="s">
        <v>43</v>
      </c>
      <c r="C42" s="111">
        <f>SUM(C12+C30+C35+C38)</f>
        <v>2209324048</v>
      </c>
      <c r="D42" s="111">
        <f>SUM(D12+D30+D35+D38)</f>
        <v>0</v>
      </c>
      <c r="E42" s="112">
        <f>D42/C42*100</f>
        <v>0</v>
      </c>
      <c r="F42" s="113">
        <f>SUM(F12+F30+F35+F38)</f>
        <v>117852700</v>
      </c>
      <c r="G42" s="112">
        <f>F42/C42*100</f>
        <v>5.3343329199121632</v>
      </c>
      <c r="H42" s="111">
        <f>SUM(H12+H30+H35+H38)</f>
        <v>235705400</v>
      </c>
      <c r="I42" s="112">
        <f>H42/C42*100</f>
        <v>10.668665839824326</v>
      </c>
      <c r="J42" s="111">
        <f>SUM(J12+J30+J35+J38)</f>
        <v>117852700</v>
      </c>
      <c r="K42" s="112">
        <f>SUM(J42/C42)*100</f>
        <v>5.3343329199121632</v>
      </c>
      <c r="L42" s="112">
        <f>P42/(C42)</f>
        <v>10.668665839824326</v>
      </c>
      <c r="M42" s="112">
        <f>Q42/(C42)</f>
        <v>5.3343329199121632</v>
      </c>
      <c r="N42" s="41"/>
      <c r="O42" s="108"/>
      <c r="P42" s="114">
        <f>SUM(P11:P40)/2</f>
        <v>23570540000</v>
      </c>
      <c r="Q42" s="114">
        <f>SUM(Q11:Q40)/2</f>
        <v>11785270000</v>
      </c>
      <c r="S42" s="116"/>
    </row>
    <row r="43" spans="1:19" ht="15.75">
      <c r="A43" s="117"/>
      <c r="B43" s="117"/>
      <c r="C43" s="118"/>
      <c r="D43" s="119"/>
      <c r="E43" s="118"/>
      <c r="F43" s="120"/>
      <c r="G43" s="118"/>
      <c r="H43" s="118"/>
      <c r="I43" s="118"/>
      <c r="J43" s="117"/>
      <c r="K43" s="117"/>
      <c r="L43" s="117"/>
      <c r="M43" s="117"/>
      <c r="N43" s="117"/>
      <c r="O43" s="2"/>
      <c r="P43" s="2"/>
      <c r="Q43" s="2"/>
    </row>
    <row r="44" spans="1:19" ht="15.75">
      <c r="A44" s="117"/>
      <c r="B44" s="130"/>
      <c r="C44" s="118"/>
      <c r="D44" s="119"/>
      <c r="E44" s="118"/>
      <c r="F44" s="120"/>
      <c r="G44" s="118"/>
      <c r="H44" s="118"/>
      <c r="I44" s="118"/>
      <c r="J44" s="121" t="s">
        <v>58</v>
      </c>
      <c r="K44" s="121"/>
      <c r="L44" s="121"/>
      <c r="M44" s="121"/>
      <c r="N44" s="121"/>
      <c r="Q44" s="2"/>
    </row>
    <row r="45" spans="1:19" ht="15.75">
      <c r="A45" s="117"/>
      <c r="B45" s="117"/>
      <c r="C45" s="118"/>
      <c r="D45" s="119"/>
      <c r="E45" s="118"/>
      <c r="F45" s="120"/>
      <c r="G45" s="118"/>
      <c r="H45" s="118"/>
      <c r="I45" s="118"/>
      <c r="J45" s="122" t="s">
        <v>44</v>
      </c>
      <c r="K45" s="122"/>
      <c r="L45" s="122"/>
      <c r="M45" s="122"/>
      <c r="N45" s="122"/>
      <c r="Q45" s="2"/>
    </row>
    <row r="46" spans="1:19" ht="15.75">
      <c r="A46" s="117"/>
      <c r="B46" s="117"/>
      <c r="C46" s="131"/>
      <c r="D46" s="119"/>
      <c r="E46" s="118"/>
      <c r="F46" s="120"/>
      <c r="G46" s="118"/>
      <c r="H46" s="118"/>
      <c r="I46" s="118"/>
      <c r="J46" s="123"/>
      <c r="K46" s="123"/>
      <c r="L46" s="123"/>
      <c r="M46" s="123"/>
      <c r="N46" s="123"/>
      <c r="Q46" s="2"/>
    </row>
    <row r="47" spans="1:19" ht="15.75">
      <c r="A47" s="117"/>
      <c r="B47" s="117"/>
      <c r="C47" s="132"/>
      <c r="D47" s="119"/>
      <c r="E47" s="118"/>
      <c r="F47" s="120"/>
      <c r="G47" s="118"/>
      <c r="H47" s="118"/>
      <c r="I47" s="118"/>
      <c r="J47" s="118"/>
      <c r="K47" s="124"/>
      <c r="L47" s="125"/>
      <c r="M47" s="124"/>
      <c r="N47" s="124"/>
      <c r="Q47" s="2"/>
    </row>
    <row r="48" spans="1:19" ht="15.75">
      <c r="A48" s="117"/>
      <c r="B48" s="117"/>
      <c r="C48" s="118"/>
      <c r="D48" s="119"/>
      <c r="E48" s="118"/>
      <c r="F48" s="120"/>
      <c r="G48" s="118"/>
      <c r="H48" s="118"/>
      <c r="I48" s="118"/>
      <c r="J48" s="118"/>
      <c r="K48" s="124"/>
      <c r="L48" s="125"/>
      <c r="M48" s="124"/>
      <c r="N48" s="124"/>
      <c r="Q48" s="2"/>
    </row>
    <row r="49" spans="1:17" ht="15.75">
      <c r="A49" s="117"/>
      <c r="B49" s="117"/>
      <c r="C49" s="126"/>
      <c r="D49" s="127"/>
      <c r="E49" s="126"/>
      <c r="F49" s="128"/>
      <c r="G49" s="126"/>
      <c r="H49" s="126"/>
      <c r="I49" s="126"/>
      <c r="J49" s="118"/>
      <c r="K49" s="124"/>
      <c r="L49" s="125"/>
      <c r="M49" s="124"/>
      <c r="N49" s="124"/>
      <c r="Q49" s="2"/>
    </row>
    <row r="50" spans="1:17" ht="15.75">
      <c r="A50" s="117"/>
      <c r="B50" s="117"/>
      <c r="C50" s="118"/>
      <c r="D50" s="119"/>
      <c r="E50" s="118"/>
      <c r="F50" s="120"/>
      <c r="G50" s="118"/>
      <c r="H50" s="118"/>
      <c r="I50" s="118"/>
      <c r="J50" s="129" t="s">
        <v>45</v>
      </c>
      <c r="K50" s="129"/>
      <c r="L50" s="129"/>
      <c r="M50" s="129"/>
      <c r="N50" s="129"/>
      <c r="Q50" s="2"/>
    </row>
    <row r="51" spans="1:17" ht="15.75">
      <c r="A51" s="117"/>
      <c r="B51" s="117"/>
      <c r="C51" s="118"/>
      <c r="D51" s="119"/>
      <c r="E51" s="118"/>
      <c r="F51" s="120"/>
      <c r="G51" s="118"/>
      <c r="H51" s="118"/>
      <c r="I51" s="118"/>
      <c r="J51" s="125" t="s">
        <v>46</v>
      </c>
      <c r="K51" s="125"/>
      <c r="L51" s="125"/>
      <c r="M51" s="125"/>
      <c r="N51" s="125"/>
      <c r="Q51" s="2"/>
    </row>
    <row r="52" spans="1:17" ht="15.75">
      <c r="A52" s="117"/>
      <c r="B52" s="117"/>
      <c r="C52" s="118"/>
      <c r="D52" s="119"/>
      <c r="E52" s="118"/>
      <c r="F52" s="120"/>
      <c r="G52" s="118"/>
      <c r="H52" s="118"/>
      <c r="I52" s="118"/>
      <c r="J52" s="125" t="s">
        <v>47</v>
      </c>
      <c r="K52" s="125"/>
      <c r="L52" s="125"/>
      <c r="M52" s="125"/>
      <c r="N52" s="125"/>
      <c r="Q52" s="2"/>
    </row>
    <row r="62" spans="1:17">
      <c r="M62" t="s">
        <v>48</v>
      </c>
    </row>
  </sheetData>
  <mergeCells count="9">
    <mergeCell ref="D7:E7"/>
    <mergeCell ref="F7:G7"/>
    <mergeCell ref="H7:I7"/>
    <mergeCell ref="J7:K7"/>
    <mergeCell ref="A1:O1"/>
    <mergeCell ref="A2:O2"/>
    <mergeCell ref="A3:O3"/>
    <mergeCell ref="D6:K6"/>
    <mergeCell ref="L6:M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E978B-8822-4996-B763-EEB74BB0C5BE}">
  <dimension ref="A1:X62"/>
  <sheetViews>
    <sheetView zoomScale="80" zoomScaleNormal="80" workbookViewId="0">
      <selection activeCell="D17" sqref="D17"/>
    </sheetView>
  </sheetViews>
  <sheetFormatPr defaultRowHeight="15"/>
  <cols>
    <col min="1" max="1" width="6.85546875" customWidth="1"/>
    <col min="2" max="2" width="55.140625" customWidth="1"/>
    <col min="3" max="3" width="24.7109375" customWidth="1"/>
    <col min="4" max="4" width="29.7109375" style="1" customWidth="1"/>
    <col min="5" max="5" width="10.85546875" customWidth="1"/>
    <col min="6" max="6" width="20" style="6" customWidth="1"/>
    <col min="7" max="7" width="12.42578125" customWidth="1"/>
    <col min="8" max="8" width="25.140625" customWidth="1"/>
    <col min="9" max="9" width="12.28515625" customWidth="1"/>
    <col min="10" max="10" width="22.7109375" customWidth="1"/>
    <col min="11" max="11" width="11" customWidth="1"/>
    <col min="12" max="12" width="10" customWidth="1"/>
    <col min="13" max="13" width="13.42578125" customWidth="1"/>
    <col min="14" max="14" width="15.5703125" customWidth="1"/>
    <col min="16" max="16" width="33.28515625" customWidth="1"/>
    <col min="17" max="17" width="32.140625" customWidth="1"/>
    <col min="19" max="19" width="14.7109375" style="1" customWidth="1"/>
  </cols>
  <sheetData>
    <row r="1" spans="1:24" ht="18">
      <c r="A1" s="190" t="s">
        <v>56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</row>
    <row r="2" spans="1:24" ht="18">
      <c r="A2" s="190" t="s">
        <v>110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2"/>
    </row>
    <row r="3" spans="1:24" ht="18">
      <c r="A3" s="190" t="s">
        <v>0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3"/>
      <c r="Q3" s="3"/>
      <c r="R3" s="3"/>
      <c r="S3" s="4"/>
      <c r="T3" s="3"/>
      <c r="U3" s="3"/>
      <c r="V3" s="3"/>
      <c r="W3" s="3"/>
      <c r="X3" s="3"/>
    </row>
    <row r="4" spans="1:24">
      <c r="A4" s="3"/>
      <c r="B4" s="5"/>
      <c r="O4" s="2"/>
      <c r="P4" s="2"/>
    </row>
    <row r="5" spans="1:24">
      <c r="A5" s="7"/>
      <c r="B5" s="7"/>
      <c r="C5" s="7"/>
      <c r="D5" s="8"/>
      <c r="E5" s="9"/>
      <c r="F5" s="10"/>
      <c r="G5" s="9"/>
      <c r="H5" s="9"/>
      <c r="I5" s="9"/>
      <c r="N5" s="11"/>
    </row>
    <row r="6" spans="1:24" ht="60.75" customHeight="1">
      <c r="A6" s="12" t="s">
        <v>1</v>
      </c>
      <c r="B6" s="13" t="s">
        <v>2</v>
      </c>
      <c r="C6" s="12" t="s">
        <v>3</v>
      </c>
      <c r="D6" s="188" t="s">
        <v>4</v>
      </c>
      <c r="E6" s="191"/>
      <c r="F6" s="191"/>
      <c r="G6" s="191"/>
      <c r="H6" s="191"/>
      <c r="I6" s="191"/>
      <c r="J6" s="191"/>
      <c r="K6" s="189"/>
      <c r="L6" s="188" t="s">
        <v>5</v>
      </c>
      <c r="M6" s="189"/>
      <c r="N6" s="15" t="s">
        <v>6</v>
      </c>
      <c r="O6" s="16"/>
    </row>
    <row r="7" spans="1:24" ht="45" customHeight="1">
      <c r="A7" s="15"/>
      <c r="B7" s="14"/>
      <c r="C7" s="15"/>
      <c r="D7" s="188" t="s">
        <v>7</v>
      </c>
      <c r="E7" s="189"/>
      <c r="F7" s="188" t="s">
        <v>8</v>
      </c>
      <c r="G7" s="189"/>
      <c r="H7" s="188" t="s">
        <v>9</v>
      </c>
      <c r="I7" s="189"/>
      <c r="J7" s="188" t="s">
        <v>10</v>
      </c>
      <c r="K7" s="189"/>
      <c r="L7" s="17" t="s">
        <v>11</v>
      </c>
      <c r="M7" s="17" t="s">
        <v>12</v>
      </c>
      <c r="N7" s="15"/>
      <c r="O7" s="18"/>
    </row>
    <row r="8" spans="1:24">
      <c r="A8" s="17"/>
      <c r="B8" s="19"/>
      <c r="C8" s="17" t="s">
        <v>13</v>
      </c>
      <c r="D8" s="20" t="s">
        <v>14</v>
      </c>
      <c r="E8" s="15" t="s">
        <v>15</v>
      </c>
      <c r="F8" s="21" t="s">
        <v>14</v>
      </c>
      <c r="G8" s="15" t="s">
        <v>15</v>
      </c>
      <c r="H8" s="15" t="s">
        <v>14</v>
      </c>
      <c r="I8" s="15" t="s">
        <v>15</v>
      </c>
      <c r="J8" s="15" t="s">
        <v>14</v>
      </c>
      <c r="K8" s="15" t="s">
        <v>15</v>
      </c>
      <c r="L8" s="15" t="s">
        <v>15</v>
      </c>
      <c r="M8" s="15" t="s">
        <v>15</v>
      </c>
      <c r="N8" s="17"/>
      <c r="O8" s="22"/>
    </row>
    <row r="9" spans="1:24" ht="15.75" thickBot="1">
      <c r="A9" s="23">
        <v>1</v>
      </c>
      <c r="B9" s="13">
        <v>2</v>
      </c>
      <c r="C9" s="12">
        <v>3</v>
      </c>
      <c r="D9" s="24">
        <v>4</v>
      </c>
      <c r="E9" s="12">
        <v>5</v>
      </c>
      <c r="F9" s="24">
        <v>6</v>
      </c>
      <c r="G9" s="12">
        <v>7</v>
      </c>
      <c r="H9" s="12">
        <v>8</v>
      </c>
      <c r="I9" s="12">
        <v>9</v>
      </c>
      <c r="J9" s="12">
        <v>10</v>
      </c>
      <c r="K9" s="12">
        <v>11</v>
      </c>
      <c r="L9" s="12">
        <v>12</v>
      </c>
      <c r="M9" s="12">
        <v>13</v>
      </c>
      <c r="N9" s="12">
        <v>14</v>
      </c>
      <c r="O9" s="25"/>
      <c r="P9" s="26"/>
    </row>
    <row r="10" spans="1:24" ht="15.75" thickBot="1">
      <c r="A10" s="27"/>
      <c r="B10" s="28" t="s">
        <v>16</v>
      </c>
      <c r="C10" s="29"/>
      <c r="D10" s="30"/>
      <c r="E10" s="29"/>
      <c r="F10" s="31"/>
      <c r="G10" s="29"/>
      <c r="H10" s="29"/>
      <c r="I10" s="29"/>
      <c r="J10" s="29"/>
      <c r="K10" s="29"/>
      <c r="L10" s="29"/>
      <c r="M10" s="29"/>
      <c r="N10" s="29"/>
      <c r="O10" s="32"/>
      <c r="P10" s="26"/>
    </row>
    <row r="11" spans="1:24" s="44" customFormat="1" ht="15.75">
      <c r="A11" s="33"/>
      <c r="B11" s="34" t="s">
        <v>0</v>
      </c>
      <c r="C11" s="35">
        <f>C12+C30+C35+C38</f>
        <v>2209324048</v>
      </c>
      <c r="D11" s="35">
        <f>D12+D30+D35+D38</f>
        <v>117852700</v>
      </c>
      <c r="E11" s="36">
        <f>D11/C11*100</f>
        <v>5.3343329199121632</v>
      </c>
      <c r="F11" s="37">
        <f>F12+F30+F35+F38</f>
        <v>118504665</v>
      </c>
      <c r="G11" s="36">
        <f>F11/C11*100</f>
        <v>5.3638426245021344</v>
      </c>
      <c r="H11" s="35">
        <f>SUM(H12+H30+H35+H38)</f>
        <v>354862030</v>
      </c>
      <c r="I11" s="36">
        <f>H11/C11*100</f>
        <v>16.062018168916431</v>
      </c>
      <c r="J11" s="38">
        <f>SUM(J12+J30+J35+J38)</f>
        <v>236357365</v>
      </c>
      <c r="K11" s="39">
        <f>SUM(J11/C11)*100</f>
        <v>10.698175544414298</v>
      </c>
      <c r="L11" s="40">
        <f>P11/(C11)</f>
        <v>16.062018168916431</v>
      </c>
      <c r="M11" s="40">
        <f>Q11/(C11)</f>
        <v>10.698175544414298</v>
      </c>
      <c r="N11" s="41"/>
      <c r="O11" s="42"/>
      <c r="P11" s="43">
        <f>SUM(P14:P40)</f>
        <v>35486203000</v>
      </c>
      <c r="Q11" s="43">
        <f>SUM(Q14:Q40)</f>
        <v>23635736500</v>
      </c>
      <c r="S11" s="1"/>
    </row>
    <row r="12" spans="1:24" s="52" customFormat="1" ht="28.5">
      <c r="A12" s="45" t="s">
        <v>17</v>
      </c>
      <c r="B12" s="139" t="s">
        <v>55</v>
      </c>
      <c r="C12" s="46">
        <f>C13+C16+C19+C21+C23+C26</f>
        <v>2124576048</v>
      </c>
      <c r="D12" s="46">
        <f>D13+D16+D19+D21+D23+D26</f>
        <v>117852700</v>
      </c>
      <c r="E12" s="47">
        <f>D12/C12*100</f>
        <v>5.5471160992774218</v>
      </c>
      <c r="F12" s="46">
        <f>F13+F16+F19+F21+F23+F26</f>
        <v>118504665</v>
      </c>
      <c r="G12" s="47">
        <f t="shared" ref="G12:G40" si="0">F12/C12*100</f>
        <v>5.5778029273913763</v>
      </c>
      <c r="H12" s="48">
        <f>SUM(H13+H16+H19+H23+H26)</f>
        <v>354862030</v>
      </c>
      <c r="I12" s="47">
        <f t="shared" ref="I12:I40" si="1">H12/C12*100</f>
        <v>16.702721954060173</v>
      </c>
      <c r="J12" s="48">
        <f>SUM(J13+J16+J19+J23+J26)</f>
        <v>236357365</v>
      </c>
      <c r="K12" s="48"/>
      <c r="L12" s="48"/>
      <c r="M12" s="48"/>
      <c r="N12" s="49"/>
      <c r="O12" s="50"/>
      <c r="P12" s="51"/>
      <c r="Q12" s="51"/>
      <c r="S12" s="1"/>
    </row>
    <row r="13" spans="1:24" s="61" customFormat="1" ht="15" customHeight="1">
      <c r="A13" s="53"/>
      <c r="B13" s="54" t="s">
        <v>18</v>
      </c>
      <c r="C13" s="55">
        <f>C14+C15</f>
        <v>3718400</v>
      </c>
      <c r="D13" s="55">
        <f>D14+D15</f>
        <v>0</v>
      </c>
      <c r="E13" s="47">
        <f t="shared" ref="E13:E40" si="2">D13/C13*100</f>
        <v>0</v>
      </c>
      <c r="F13" s="56">
        <f>F14+F15</f>
        <v>0</v>
      </c>
      <c r="G13" s="47">
        <f t="shared" si="0"/>
        <v>0</v>
      </c>
      <c r="H13" s="57">
        <f>SUM(H14+H15)</f>
        <v>0</v>
      </c>
      <c r="I13" s="47">
        <f t="shared" si="1"/>
        <v>0</v>
      </c>
      <c r="J13" s="57">
        <f>SUM(J14+J15)</f>
        <v>0</v>
      </c>
      <c r="K13" s="57"/>
      <c r="L13" s="57"/>
      <c r="M13" s="57"/>
      <c r="N13" s="58"/>
      <c r="O13" s="59"/>
      <c r="P13" s="60"/>
      <c r="Q13" s="60"/>
      <c r="S13" s="1"/>
    </row>
    <row r="14" spans="1:24" s="72" customFormat="1" ht="15" customHeight="1">
      <c r="A14" s="62"/>
      <c r="B14" s="63" t="s">
        <v>19</v>
      </c>
      <c r="C14" s="64">
        <v>2031800</v>
      </c>
      <c r="D14" s="65"/>
      <c r="E14" s="47">
        <f t="shared" si="2"/>
        <v>0</v>
      </c>
      <c r="F14" s="66"/>
      <c r="G14" s="47">
        <f t="shared" si="0"/>
        <v>0</v>
      </c>
      <c r="H14" s="47">
        <f>F14+J14</f>
        <v>0</v>
      </c>
      <c r="I14" s="47">
        <f t="shared" si="1"/>
        <v>0</v>
      </c>
      <c r="J14" s="67">
        <f>D14+F14</f>
        <v>0</v>
      </c>
      <c r="K14" s="47">
        <f>SUM(J14/C14)*100</f>
        <v>0</v>
      </c>
      <c r="L14" s="68">
        <f>I14</f>
        <v>0</v>
      </c>
      <c r="M14" s="68">
        <f>K14</f>
        <v>0</v>
      </c>
      <c r="N14" s="69"/>
      <c r="O14" s="70"/>
      <c r="P14" s="71">
        <f>+L14*(C14)</f>
        <v>0</v>
      </c>
      <c r="Q14" s="71">
        <f>+M14*(C14)</f>
        <v>0</v>
      </c>
      <c r="S14" s="73"/>
    </row>
    <row r="15" spans="1:24" s="72" customFormat="1" ht="27.75" customHeight="1">
      <c r="A15" s="62"/>
      <c r="B15" s="74" t="s">
        <v>20</v>
      </c>
      <c r="C15" s="64">
        <v>1686600</v>
      </c>
      <c r="D15" s="65"/>
      <c r="E15" s="47">
        <f>D15/C15*100</f>
        <v>0</v>
      </c>
      <c r="F15" s="1"/>
      <c r="G15" s="47">
        <f t="shared" si="0"/>
        <v>0</v>
      </c>
      <c r="H15" s="47">
        <f>F15+J15</f>
        <v>0</v>
      </c>
      <c r="I15" s="47">
        <f t="shared" si="1"/>
        <v>0</v>
      </c>
      <c r="J15" s="75">
        <f>D15+F15</f>
        <v>0</v>
      </c>
      <c r="K15" s="47">
        <f t="shared" ref="K15:K40" si="3">SUM(J15/C15)*100</f>
        <v>0</v>
      </c>
      <c r="L15" s="68"/>
      <c r="M15" s="68">
        <f>K15</f>
        <v>0</v>
      </c>
      <c r="N15" s="69"/>
      <c r="O15" s="70"/>
      <c r="P15" s="71">
        <f>+L15*(C15)</f>
        <v>0</v>
      </c>
      <c r="Q15" s="71">
        <f>+M15*(C15)</f>
        <v>0</v>
      </c>
      <c r="S15" s="76"/>
    </row>
    <row r="16" spans="1:24" s="84" customFormat="1" ht="15" customHeight="1">
      <c r="A16" s="77"/>
      <c r="B16" s="78" t="s">
        <v>21</v>
      </c>
      <c r="C16" s="55">
        <f>C17+C18</f>
        <v>1906582148</v>
      </c>
      <c r="D16" s="55">
        <f>D17+D18</f>
        <v>117852700</v>
      </c>
      <c r="E16" s="47">
        <f>D16/C16*100</f>
        <v>6.1813596714742767</v>
      </c>
      <c r="F16" s="79">
        <f>F17+F18</f>
        <v>118504665</v>
      </c>
      <c r="G16" s="47">
        <f t="shared" si="0"/>
        <v>6.2155551558222184</v>
      </c>
      <c r="H16" s="80">
        <f>SUM(H17+H18)</f>
        <v>354862030</v>
      </c>
      <c r="I16" s="47">
        <f t="shared" si="1"/>
        <v>18.612469983118711</v>
      </c>
      <c r="J16" s="80">
        <f>SUM(J17+J18)</f>
        <v>236357365</v>
      </c>
      <c r="K16" s="47">
        <f t="shared" si="3"/>
        <v>12.396914827296495</v>
      </c>
      <c r="L16" s="80"/>
      <c r="M16" s="80"/>
      <c r="N16" s="81"/>
      <c r="O16" s="82"/>
      <c r="P16" s="83"/>
      <c r="Q16" s="83"/>
      <c r="S16" s="85"/>
    </row>
    <row r="17" spans="1:19" s="72" customFormat="1">
      <c r="A17" s="62"/>
      <c r="B17" s="74" t="s">
        <v>22</v>
      </c>
      <c r="C17" s="64">
        <v>1875082148</v>
      </c>
      <c r="D17" s="65">
        <f>JANUARI!J17</f>
        <v>117852700</v>
      </c>
      <c r="E17" s="47">
        <f t="shared" si="2"/>
        <v>6.2852019643888157</v>
      </c>
      <c r="F17" s="142">
        <v>118504665</v>
      </c>
      <c r="G17" s="47">
        <f>F17/C17*100</f>
        <v>6.3199719077054528</v>
      </c>
      <c r="H17" s="47">
        <f>F17+J17</f>
        <v>354862030</v>
      </c>
      <c r="I17" s="47">
        <f>H17/C17*100</f>
        <v>18.925145779799724</v>
      </c>
      <c r="J17" s="75">
        <f>D17+F17</f>
        <v>236357365</v>
      </c>
      <c r="K17" s="47">
        <f>SUM(J17/C17)*100</f>
        <v>12.605173872094269</v>
      </c>
      <c r="L17" s="68">
        <f>I17</f>
        <v>18.925145779799724</v>
      </c>
      <c r="M17" s="68">
        <f t="shared" ref="M17:M34" si="4">K17</f>
        <v>12.605173872094269</v>
      </c>
      <c r="N17" s="69"/>
      <c r="O17" s="70"/>
      <c r="P17" s="71">
        <f>+L17*(C17)</f>
        <v>35486203000</v>
      </c>
      <c r="Q17" s="71">
        <f>+M17*(C17)</f>
        <v>23635736500</v>
      </c>
      <c r="S17" s="76"/>
    </row>
    <row r="18" spans="1:19" s="72" customFormat="1" ht="28.5">
      <c r="A18" s="62"/>
      <c r="B18" s="74" t="s">
        <v>23</v>
      </c>
      <c r="C18" s="64">
        <v>31500000</v>
      </c>
      <c r="D18" s="65"/>
      <c r="E18" s="47">
        <f t="shared" si="2"/>
        <v>0</v>
      </c>
      <c r="F18" s="142"/>
      <c r="G18" s="47">
        <f t="shared" si="0"/>
        <v>0</v>
      </c>
      <c r="H18" s="47">
        <f>F18+J18</f>
        <v>0</v>
      </c>
      <c r="I18" s="47">
        <f t="shared" si="1"/>
        <v>0</v>
      </c>
      <c r="J18" s="75">
        <f>D18+F18</f>
        <v>0</v>
      </c>
      <c r="K18" s="47">
        <f>SUM(J18/C18)*100</f>
        <v>0</v>
      </c>
      <c r="L18" s="68"/>
      <c r="M18" s="68">
        <f t="shared" si="4"/>
        <v>0</v>
      </c>
      <c r="N18" s="69"/>
      <c r="O18" s="70"/>
      <c r="P18" s="71">
        <f>+L18*(C18)</f>
        <v>0</v>
      </c>
      <c r="Q18" s="71">
        <f>+M18*(C18)</f>
        <v>0</v>
      </c>
      <c r="S18" s="76"/>
    </row>
    <row r="19" spans="1:19" s="84" customFormat="1">
      <c r="A19" s="77"/>
      <c r="B19" s="78" t="s">
        <v>24</v>
      </c>
      <c r="C19" s="143">
        <f>C20</f>
        <v>88453300</v>
      </c>
      <c r="D19" s="80">
        <f>D20</f>
        <v>0</v>
      </c>
      <c r="E19" s="47">
        <f t="shared" si="2"/>
        <v>0</v>
      </c>
      <c r="F19" s="79">
        <f>F20</f>
        <v>0</v>
      </c>
      <c r="G19" s="47">
        <f t="shared" si="0"/>
        <v>0</v>
      </c>
      <c r="H19" s="80">
        <f>SUM(H20)</f>
        <v>0</v>
      </c>
      <c r="I19" s="47">
        <f t="shared" si="1"/>
        <v>0</v>
      </c>
      <c r="J19" s="80">
        <f>SUM(J20)</f>
        <v>0</v>
      </c>
      <c r="K19" s="47">
        <f t="shared" si="3"/>
        <v>0</v>
      </c>
      <c r="L19" s="80"/>
      <c r="M19" s="80"/>
      <c r="N19" s="81"/>
      <c r="O19" s="82"/>
      <c r="P19" s="83"/>
      <c r="Q19" s="83"/>
      <c r="S19" s="85"/>
    </row>
    <row r="20" spans="1:19" s="72" customFormat="1">
      <c r="A20" s="62"/>
      <c r="B20" s="74" t="s">
        <v>25</v>
      </c>
      <c r="C20" s="64">
        <v>88453300</v>
      </c>
      <c r="D20" s="65"/>
      <c r="E20" s="47">
        <f t="shared" si="2"/>
        <v>0</v>
      </c>
      <c r="F20" s="1"/>
      <c r="G20" s="47">
        <f t="shared" si="0"/>
        <v>0</v>
      </c>
      <c r="H20" s="47">
        <f>F20+J20</f>
        <v>0</v>
      </c>
      <c r="I20" s="47">
        <f t="shared" si="1"/>
        <v>0</v>
      </c>
      <c r="J20" s="75">
        <f>D20+F20</f>
        <v>0</v>
      </c>
      <c r="K20" s="47">
        <f t="shared" si="3"/>
        <v>0</v>
      </c>
      <c r="L20" s="68">
        <f>I20</f>
        <v>0</v>
      </c>
      <c r="M20" s="68">
        <f t="shared" si="4"/>
        <v>0</v>
      </c>
      <c r="N20" s="69"/>
      <c r="O20" s="70"/>
      <c r="P20" s="71">
        <f>+L20*(C20)</f>
        <v>0</v>
      </c>
      <c r="Q20" s="71">
        <f>+M20*(C20)</f>
        <v>0</v>
      </c>
      <c r="S20" s="76"/>
    </row>
    <row r="21" spans="1:19" s="84" customFormat="1" ht="28.5">
      <c r="A21" s="96"/>
      <c r="B21" s="78" t="s">
        <v>49</v>
      </c>
      <c r="C21" s="143">
        <f>C22</f>
        <v>13018000</v>
      </c>
      <c r="D21" s="80">
        <f>D22</f>
        <v>0</v>
      </c>
      <c r="E21" s="80"/>
      <c r="F21" s="133"/>
      <c r="G21" s="80"/>
      <c r="H21" s="80"/>
      <c r="I21" s="80"/>
      <c r="J21" s="134"/>
      <c r="K21" s="80"/>
      <c r="L21" s="80"/>
      <c r="M21" s="80"/>
      <c r="N21" s="81"/>
      <c r="O21" s="82"/>
      <c r="P21" s="83"/>
      <c r="Q21" s="83"/>
      <c r="S21" s="85"/>
    </row>
    <row r="22" spans="1:19" s="72" customFormat="1">
      <c r="A22" s="62"/>
      <c r="B22" s="74" t="s">
        <v>50</v>
      </c>
      <c r="C22" s="64">
        <v>13018000</v>
      </c>
      <c r="D22" s="65"/>
      <c r="E22" s="47"/>
      <c r="F22" s="1"/>
      <c r="G22" s="47"/>
      <c r="H22" s="47"/>
      <c r="I22" s="47"/>
      <c r="J22" s="75"/>
      <c r="K22" s="47"/>
      <c r="L22" s="68"/>
      <c r="M22" s="68"/>
      <c r="N22" s="69"/>
      <c r="O22" s="70"/>
      <c r="P22" s="71"/>
      <c r="Q22" s="71"/>
      <c r="S22" s="76"/>
    </row>
    <row r="23" spans="1:19" s="84" customFormat="1" ht="28.5">
      <c r="A23" s="77"/>
      <c r="B23" s="78" t="s">
        <v>26</v>
      </c>
      <c r="C23" s="55">
        <f>C24+C25</f>
        <v>70381200</v>
      </c>
      <c r="D23" s="55">
        <f>D24+D25</f>
        <v>0</v>
      </c>
      <c r="E23" s="47">
        <f t="shared" si="2"/>
        <v>0</v>
      </c>
      <c r="F23" s="79">
        <f>F24+F25</f>
        <v>0</v>
      </c>
      <c r="G23" s="47">
        <f t="shared" si="0"/>
        <v>0</v>
      </c>
      <c r="H23" s="80">
        <f>SUM(H24+H25)</f>
        <v>0</v>
      </c>
      <c r="I23" s="47">
        <f t="shared" si="1"/>
        <v>0</v>
      </c>
      <c r="J23" s="80">
        <f>SUM(J24+J25)</f>
        <v>0</v>
      </c>
      <c r="K23" s="47">
        <f t="shared" si="3"/>
        <v>0</v>
      </c>
      <c r="L23" s="80"/>
      <c r="M23" s="80"/>
      <c r="N23" s="81"/>
      <c r="O23" s="82"/>
      <c r="P23" s="83"/>
      <c r="Q23" s="83"/>
      <c r="S23" s="85"/>
    </row>
    <row r="24" spans="1:19" s="72" customFormat="1" ht="28.5">
      <c r="A24" s="62"/>
      <c r="B24" s="74" t="s">
        <v>27</v>
      </c>
      <c r="C24" s="64">
        <v>8400000</v>
      </c>
      <c r="D24" s="65"/>
      <c r="E24" s="47">
        <f t="shared" si="2"/>
        <v>0</v>
      </c>
      <c r="F24" s="142"/>
      <c r="G24" s="47">
        <f t="shared" si="0"/>
        <v>0</v>
      </c>
      <c r="H24" s="47">
        <f>F24+J24</f>
        <v>0</v>
      </c>
      <c r="I24" s="47">
        <f t="shared" si="1"/>
        <v>0</v>
      </c>
      <c r="J24" s="75">
        <f>D24+F24</f>
        <v>0</v>
      </c>
      <c r="K24" s="47">
        <f t="shared" si="3"/>
        <v>0</v>
      </c>
      <c r="L24" s="68">
        <f t="shared" ref="L24:L34" si="5">I24</f>
        <v>0</v>
      </c>
      <c r="M24" s="68">
        <f t="shared" si="4"/>
        <v>0</v>
      </c>
      <c r="N24" s="69"/>
      <c r="O24" s="70"/>
      <c r="P24" s="71">
        <f>+L24*(C24)</f>
        <v>0</v>
      </c>
      <c r="Q24" s="71">
        <f>+M24*(C24)</f>
        <v>0</v>
      </c>
      <c r="S24" s="76"/>
    </row>
    <row r="25" spans="1:19" s="72" customFormat="1" ht="12.75" customHeight="1">
      <c r="A25" s="62"/>
      <c r="B25" s="74" t="s">
        <v>28</v>
      </c>
      <c r="C25" s="64">
        <v>61981200</v>
      </c>
      <c r="D25" s="65"/>
      <c r="E25" s="47">
        <f t="shared" si="2"/>
        <v>0</v>
      </c>
      <c r="F25" s="142"/>
      <c r="G25" s="47">
        <f t="shared" si="0"/>
        <v>0</v>
      </c>
      <c r="H25" s="47">
        <f>F25+J25</f>
        <v>0</v>
      </c>
      <c r="I25" s="47">
        <f t="shared" si="1"/>
        <v>0</v>
      </c>
      <c r="J25" s="75">
        <f>D25+F25</f>
        <v>0</v>
      </c>
      <c r="K25" s="47">
        <f t="shared" si="3"/>
        <v>0</v>
      </c>
      <c r="L25" s="68">
        <f t="shared" si="5"/>
        <v>0</v>
      </c>
      <c r="M25" s="68">
        <f t="shared" si="4"/>
        <v>0</v>
      </c>
      <c r="N25" s="69"/>
      <c r="O25" s="70"/>
      <c r="P25" s="71">
        <f>+L25*(C25)</f>
        <v>0</v>
      </c>
      <c r="Q25" s="71">
        <f>+M25*(C25)</f>
        <v>0</v>
      </c>
      <c r="S25" s="76"/>
    </row>
    <row r="26" spans="1:19" s="84" customFormat="1" ht="28.5">
      <c r="A26" s="77"/>
      <c r="B26" s="78" t="s">
        <v>29</v>
      </c>
      <c r="C26" s="55">
        <f>C27+C28+C29</f>
        <v>42423000</v>
      </c>
      <c r="D26" s="55">
        <f>D27+D28+D29</f>
        <v>0</v>
      </c>
      <c r="E26" s="47">
        <f t="shared" si="2"/>
        <v>0</v>
      </c>
      <c r="F26" s="79">
        <f>F27</f>
        <v>0</v>
      </c>
      <c r="G26" s="47">
        <f t="shared" si="0"/>
        <v>0</v>
      </c>
      <c r="H26" s="80">
        <f>SUM(H27)</f>
        <v>0</v>
      </c>
      <c r="I26" s="47">
        <f t="shared" si="1"/>
        <v>0</v>
      </c>
      <c r="J26" s="80">
        <f>SUM(J27)</f>
        <v>0</v>
      </c>
      <c r="K26" s="47">
        <f t="shared" si="3"/>
        <v>0</v>
      </c>
      <c r="L26" s="80"/>
      <c r="M26" s="80"/>
      <c r="N26" s="81"/>
      <c r="O26" s="82"/>
      <c r="P26" s="83"/>
      <c r="Q26" s="83"/>
      <c r="S26" s="85"/>
    </row>
    <row r="27" spans="1:19" s="72" customFormat="1" ht="42.75">
      <c r="A27" s="62"/>
      <c r="B27" s="74" t="s">
        <v>30</v>
      </c>
      <c r="C27" s="87">
        <v>15000000</v>
      </c>
      <c r="D27" s="65"/>
      <c r="E27" s="47">
        <f t="shared" si="2"/>
        <v>0</v>
      </c>
      <c r="F27" s="142"/>
      <c r="G27" s="47">
        <f t="shared" si="0"/>
        <v>0</v>
      </c>
      <c r="H27" s="47">
        <f>F27+J27</f>
        <v>0</v>
      </c>
      <c r="I27" s="47">
        <f t="shared" si="1"/>
        <v>0</v>
      </c>
      <c r="J27" s="75">
        <f>D27+F27</f>
        <v>0</v>
      </c>
      <c r="K27" s="47">
        <f t="shared" si="3"/>
        <v>0</v>
      </c>
      <c r="L27" s="68">
        <f t="shared" si="5"/>
        <v>0</v>
      </c>
      <c r="M27" s="68">
        <f t="shared" si="4"/>
        <v>0</v>
      </c>
      <c r="N27" s="69"/>
      <c r="O27" s="70"/>
      <c r="P27" s="71">
        <f>+L27*(C27)</f>
        <v>0</v>
      </c>
      <c r="Q27" s="71">
        <f>+M27*(C27)</f>
        <v>0</v>
      </c>
      <c r="S27" s="76"/>
    </row>
    <row r="28" spans="1:19" s="72" customFormat="1" ht="28.5">
      <c r="A28" s="62"/>
      <c r="B28" s="74" t="s">
        <v>51</v>
      </c>
      <c r="C28" s="87">
        <v>23959000</v>
      </c>
      <c r="D28" s="65"/>
      <c r="E28" s="47"/>
      <c r="F28" s="142"/>
      <c r="G28" s="47"/>
      <c r="H28" s="47"/>
      <c r="I28" s="47"/>
      <c r="J28" s="75"/>
      <c r="K28" s="47"/>
      <c r="L28" s="68"/>
      <c r="M28" s="68"/>
      <c r="N28" s="69"/>
      <c r="O28" s="70"/>
      <c r="P28" s="71"/>
      <c r="Q28" s="71"/>
      <c r="S28" s="76"/>
    </row>
    <row r="29" spans="1:19" s="72" customFormat="1" ht="28.5">
      <c r="A29" s="62"/>
      <c r="B29" s="74" t="s">
        <v>52</v>
      </c>
      <c r="C29" s="87">
        <v>3464000</v>
      </c>
      <c r="D29" s="65"/>
      <c r="E29" s="47"/>
      <c r="F29" s="142"/>
      <c r="G29" s="47"/>
      <c r="H29" s="47"/>
      <c r="I29" s="47"/>
      <c r="J29" s="75"/>
      <c r="K29" s="47"/>
      <c r="L29" s="68"/>
      <c r="M29" s="68"/>
      <c r="N29" s="69"/>
      <c r="O29" s="70"/>
      <c r="P29" s="71"/>
      <c r="Q29" s="71"/>
      <c r="S29" s="76"/>
    </row>
    <row r="30" spans="1:19" s="94" customFormat="1" ht="28.5">
      <c r="A30" s="88" t="s">
        <v>31</v>
      </c>
      <c r="B30" s="89" t="s">
        <v>32</v>
      </c>
      <c r="C30" s="140">
        <f>C31</f>
        <v>46248000</v>
      </c>
      <c r="D30" s="140">
        <f>D31</f>
        <v>0</v>
      </c>
      <c r="E30" s="47">
        <f t="shared" si="2"/>
        <v>0</v>
      </c>
      <c r="F30" s="90">
        <f>F31</f>
        <v>0</v>
      </c>
      <c r="G30" s="47">
        <f t="shared" si="0"/>
        <v>0</v>
      </c>
      <c r="H30" s="68">
        <f>SUM(H31)</f>
        <v>0</v>
      </c>
      <c r="I30" s="47">
        <f t="shared" si="1"/>
        <v>0</v>
      </c>
      <c r="J30" s="68">
        <f>SUM(J31)</f>
        <v>0</v>
      </c>
      <c r="K30" s="47">
        <f t="shared" si="3"/>
        <v>0</v>
      </c>
      <c r="L30" s="68"/>
      <c r="M30" s="68">
        <f t="shared" si="4"/>
        <v>0</v>
      </c>
      <c r="N30" s="91"/>
      <c r="O30" s="92"/>
      <c r="P30" s="93"/>
      <c r="Q30" s="93"/>
      <c r="S30" s="95"/>
    </row>
    <row r="31" spans="1:19" s="84" customFormat="1" ht="28.5">
      <c r="A31" s="96"/>
      <c r="B31" s="78" t="s">
        <v>33</v>
      </c>
      <c r="C31" s="55">
        <f>C33+C34</f>
        <v>46248000</v>
      </c>
      <c r="D31" s="55">
        <f>D33+D34</f>
        <v>0</v>
      </c>
      <c r="E31" s="47">
        <f t="shared" si="2"/>
        <v>0</v>
      </c>
      <c r="F31" s="79">
        <f>F33+F34</f>
        <v>0</v>
      </c>
      <c r="G31" s="47">
        <f t="shared" si="0"/>
        <v>0</v>
      </c>
      <c r="H31" s="80">
        <f>SUM(H33+H34)</f>
        <v>0</v>
      </c>
      <c r="I31" s="47">
        <f t="shared" si="1"/>
        <v>0</v>
      </c>
      <c r="J31" s="80">
        <f>SUM(J33+J34)</f>
        <v>0</v>
      </c>
      <c r="K31" s="47">
        <f t="shared" si="3"/>
        <v>0</v>
      </c>
      <c r="L31" s="80"/>
      <c r="M31" s="80"/>
      <c r="N31" s="81"/>
      <c r="O31" s="82"/>
      <c r="P31" s="83"/>
      <c r="Q31" s="83"/>
      <c r="S31" s="85"/>
    </row>
    <row r="32" spans="1:19" s="72" customFormat="1" ht="28.5">
      <c r="A32" s="62"/>
      <c r="B32" s="74" t="s">
        <v>53</v>
      </c>
      <c r="C32" s="138">
        <v>0</v>
      </c>
      <c r="D32" s="65"/>
      <c r="E32" s="135"/>
      <c r="F32" s="136"/>
      <c r="G32" s="135"/>
      <c r="H32" s="135"/>
      <c r="I32" s="135"/>
      <c r="J32" s="135"/>
      <c r="K32" s="135"/>
      <c r="L32" s="135"/>
      <c r="M32" s="135"/>
      <c r="N32" s="69"/>
      <c r="O32" s="70"/>
      <c r="P32" s="71"/>
      <c r="Q32" s="71"/>
      <c r="S32" s="137"/>
    </row>
    <row r="33" spans="1:19" s="72" customFormat="1" ht="28.5">
      <c r="A33" s="62"/>
      <c r="B33" s="74" t="s">
        <v>34</v>
      </c>
      <c r="C33" s="64">
        <v>3600000</v>
      </c>
      <c r="D33" s="65"/>
      <c r="E33" s="47">
        <f>D33/C33*100</f>
        <v>0</v>
      </c>
      <c r="F33" s="142"/>
      <c r="G33" s="47">
        <f t="shared" si="0"/>
        <v>0</v>
      </c>
      <c r="H33" s="47">
        <f>F33+J33</f>
        <v>0</v>
      </c>
      <c r="I33" s="47">
        <f t="shared" si="1"/>
        <v>0</v>
      </c>
      <c r="J33" s="75">
        <f>D33+F33</f>
        <v>0</v>
      </c>
      <c r="K33" s="47">
        <f t="shared" si="3"/>
        <v>0</v>
      </c>
      <c r="L33" s="68">
        <f t="shared" si="5"/>
        <v>0</v>
      </c>
      <c r="M33" s="68">
        <f t="shared" si="4"/>
        <v>0</v>
      </c>
      <c r="N33" s="69"/>
      <c r="O33" s="70"/>
      <c r="P33" s="71">
        <f>+L33*(C33)</f>
        <v>0</v>
      </c>
      <c r="Q33" s="71">
        <f>+M33*(C33)</f>
        <v>0</v>
      </c>
      <c r="S33" s="76"/>
    </row>
    <row r="34" spans="1:19" s="72" customFormat="1" ht="28.5">
      <c r="A34" s="62"/>
      <c r="B34" s="74" t="s">
        <v>35</v>
      </c>
      <c r="C34" s="87">
        <v>42648000</v>
      </c>
      <c r="D34" s="65"/>
      <c r="E34" s="47">
        <f>D34/C34*100</f>
        <v>0</v>
      </c>
      <c r="F34" s="142"/>
      <c r="G34" s="47">
        <f t="shared" si="0"/>
        <v>0</v>
      </c>
      <c r="H34" s="47">
        <f>F34+J34</f>
        <v>0</v>
      </c>
      <c r="I34" s="47">
        <f t="shared" si="1"/>
        <v>0</v>
      </c>
      <c r="J34" s="75">
        <f>D34+F34</f>
        <v>0</v>
      </c>
      <c r="K34" s="47">
        <f t="shared" si="3"/>
        <v>0</v>
      </c>
      <c r="L34" s="68">
        <f t="shared" si="5"/>
        <v>0</v>
      </c>
      <c r="M34" s="68">
        <f t="shared" si="4"/>
        <v>0</v>
      </c>
      <c r="N34" s="69"/>
      <c r="O34" s="70"/>
      <c r="P34" s="71">
        <f>+L34*(C34)</f>
        <v>0</v>
      </c>
      <c r="Q34" s="71">
        <f>+M34*(C34)</f>
        <v>0</v>
      </c>
      <c r="S34" s="76"/>
    </row>
    <row r="35" spans="1:19" s="94" customFormat="1" ht="28.5">
      <c r="A35" s="88" t="s">
        <v>36</v>
      </c>
      <c r="B35" s="89" t="s">
        <v>37</v>
      </c>
      <c r="C35" s="141">
        <f>C36</f>
        <v>13500000</v>
      </c>
      <c r="D35" s="141">
        <f>D36</f>
        <v>0</v>
      </c>
      <c r="E35" s="47">
        <f t="shared" si="2"/>
        <v>0</v>
      </c>
      <c r="F35" s="90">
        <f>F36</f>
        <v>0</v>
      </c>
      <c r="G35" s="47">
        <f t="shared" si="0"/>
        <v>0</v>
      </c>
      <c r="H35" s="68">
        <f>SUM(H36)</f>
        <v>0</v>
      </c>
      <c r="I35" s="47">
        <f t="shared" si="1"/>
        <v>0</v>
      </c>
      <c r="J35" s="68">
        <f>SUM(J36)</f>
        <v>0</v>
      </c>
      <c r="K35" s="47">
        <f t="shared" si="3"/>
        <v>0</v>
      </c>
      <c r="L35" s="68"/>
      <c r="M35" s="68"/>
      <c r="N35" s="91"/>
      <c r="O35" s="92"/>
      <c r="P35" s="93"/>
      <c r="Q35" s="93"/>
      <c r="S35" s="95"/>
    </row>
    <row r="36" spans="1:19" s="84" customFormat="1" ht="28.5">
      <c r="A36" s="96"/>
      <c r="B36" s="78" t="s">
        <v>38</v>
      </c>
      <c r="C36" s="86">
        <f>C37</f>
        <v>13500000</v>
      </c>
      <c r="D36" s="86">
        <f>D37</f>
        <v>0</v>
      </c>
      <c r="E36" s="47">
        <f t="shared" si="2"/>
        <v>0</v>
      </c>
      <c r="F36" s="79">
        <f>F37</f>
        <v>0</v>
      </c>
      <c r="G36" s="47">
        <f t="shared" si="0"/>
        <v>0</v>
      </c>
      <c r="H36" s="80">
        <f>SUM(H37)</f>
        <v>0</v>
      </c>
      <c r="I36" s="47">
        <f t="shared" si="1"/>
        <v>0</v>
      </c>
      <c r="J36" s="80">
        <f>SUM(J37)</f>
        <v>0</v>
      </c>
      <c r="K36" s="47">
        <f t="shared" si="3"/>
        <v>0</v>
      </c>
      <c r="L36" s="80"/>
      <c r="M36" s="80"/>
      <c r="N36" s="81"/>
      <c r="O36" s="82"/>
      <c r="P36" s="83"/>
      <c r="Q36" s="83"/>
      <c r="S36" s="85"/>
    </row>
    <row r="37" spans="1:19" s="72" customFormat="1" ht="28.5">
      <c r="A37" s="62"/>
      <c r="B37" s="74" t="s">
        <v>39</v>
      </c>
      <c r="C37" s="64">
        <v>13500000</v>
      </c>
      <c r="D37" s="65"/>
      <c r="E37" s="47">
        <f t="shared" si="2"/>
        <v>0</v>
      </c>
      <c r="F37" s="66"/>
      <c r="G37" s="47">
        <f t="shared" si="0"/>
        <v>0</v>
      </c>
      <c r="H37" s="47">
        <f>F37+J37</f>
        <v>0</v>
      </c>
      <c r="I37" s="47">
        <f t="shared" si="1"/>
        <v>0</v>
      </c>
      <c r="J37" s="75">
        <f>D37+F37</f>
        <v>0</v>
      </c>
      <c r="K37" s="47">
        <f t="shared" si="3"/>
        <v>0</v>
      </c>
      <c r="L37" s="68">
        <f t="shared" ref="L37" si="6">I37</f>
        <v>0</v>
      </c>
      <c r="M37" s="68">
        <f t="shared" ref="M37" si="7">K37</f>
        <v>0</v>
      </c>
      <c r="N37" s="69"/>
      <c r="O37" s="70"/>
      <c r="P37" s="71">
        <f>+L37*(C37)</f>
        <v>0</v>
      </c>
      <c r="Q37" s="71">
        <f>+M37*(C37)</f>
        <v>0</v>
      </c>
      <c r="S37" s="76"/>
    </row>
    <row r="38" spans="1:19" s="94" customFormat="1" ht="28.5">
      <c r="A38" s="88" t="s">
        <v>40</v>
      </c>
      <c r="B38" s="89" t="s">
        <v>41</v>
      </c>
      <c r="C38" s="141">
        <f>C39</f>
        <v>25000000</v>
      </c>
      <c r="D38" s="141">
        <f>D39</f>
        <v>0</v>
      </c>
      <c r="E38" s="47">
        <f t="shared" si="2"/>
        <v>0</v>
      </c>
      <c r="F38" s="90">
        <f>F39</f>
        <v>0</v>
      </c>
      <c r="G38" s="47">
        <f t="shared" si="0"/>
        <v>0</v>
      </c>
      <c r="H38" s="68">
        <f>SUM(H39)</f>
        <v>0</v>
      </c>
      <c r="I38" s="47">
        <f t="shared" si="1"/>
        <v>0</v>
      </c>
      <c r="J38" s="68">
        <f>SUM(J39)</f>
        <v>0</v>
      </c>
      <c r="K38" s="47">
        <f t="shared" si="3"/>
        <v>0</v>
      </c>
      <c r="L38" s="68"/>
      <c r="M38" s="68"/>
      <c r="N38" s="91"/>
      <c r="O38" s="92"/>
      <c r="P38" s="93"/>
      <c r="Q38" s="93"/>
      <c r="S38" s="95"/>
    </row>
    <row r="39" spans="1:19" s="84" customFormat="1" ht="38.25" customHeight="1">
      <c r="A39" s="96"/>
      <c r="B39" s="78" t="s">
        <v>42</v>
      </c>
      <c r="C39" s="55">
        <f>C40</f>
        <v>25000000</v>
      </c>
      <c r="D39" s="80">
        <f>D40</f>
        <v>0</v>
      </c>
      <c r="E39" s="47">
        <f t="shared" si="2"/>
        <v>0</v>
      </c>
      <c r="F39" s="79">
        <f>F40</f>
        <v>0</v>
      </c>
      <c r="G39" s="47">
        <f t="shared" si="0"/>
        <v>0</v>
      </c>
      <c r="H39" s="80">
        <f>SUM(H40)</f>
        <v>0</v>
      </c>
      <c r="I39" s="47">
        <f t="shared" si="1"/>
        <v>0</v>
      </c>
      <c r="J39" s="80">
        <f>SUM(J40)</f>
        <v>0</v>
      </c>
      <c r="K39" s="47">
        <f t="shared" si="3"/>
        <v>0</v>
      </c>
      <c r="L39" s="80"/>
      <c r="M39" s="80"/>
      <c r="N39" s="81"/>
      <c r="O39" s="82"/>
      <c r="P39" s="83"/>
      <c r="Q39" s="83"/>
      <c r="S39" s="85"/>
    </row>
    <row r="40" spans="1:19" s="72" customFormat="1" ht="15.75" thickBot="1">
      <c r="A40" s="62"/>
      <c r="B40" s="74" t="s">
        <v>54</v>
      </c>
      <c r="C40" s="97">
        <v>25000000</v>
      </c>
      <c r="D40" s="65"/>
      <c r="E40" s="98">
        <f t="shared" si="2"/>
        <v>0</v>
      </c>
      <c r="F40" s="1"/>
      <c r="G40" s="98">
        <f t="shared" si="0"/>
        <v>0</v>
      </c>
      <c r="H40" s="47">
        <f>F40+J40</f>
        <v>0</v>
      </c>
      <c r="I40" s="98">
        <f t="shared" si="1"/>
        <v>0</v>
      </c>
      <c r="J40" s="75">
        <f>D40+F40</f>
        <v>0</v>
      </c>
      <c r="K40" s="98">
        <f t="shared" si="3"/>
        <v>0</v>
      </c>
      <c r="L40" s="68">
        <f t="shared" ref="L40" si="8">I40</f>
        <v>0</v>
      </c>
      <c r="M40" s="68">
        <f t="shared" ref="M40" si="9">K40</f>
        <v>0</v>
      </c>
      <c r="N40" s="99"/>
      <c r="O40" s="70"/>
      <c r="P40" s="71">
        <f>+L40*(C40)</f>
        <v>0</v>
      </c>
      <c r="Q40" s="71">
        <f>+M40*(C40)</f>
        <v>0</v>
      </c>
      <c r="S40" s="76"/>
    </row>
    <row r="41" spans="1:19" s="72" customFormat="1" ht="15.75" thickBot="1">
      <c r="A41" s="100"/>
      <c r="B41" s="101"/>
      <c r="C41" s="102"/>
      <c r="D41" s="65"/>
      <c r="E41" s="103"/>
      <c r="F41" s="104"/>
      <c r="G41" s="103"/>
      <c r="H41" s="105"/>
      <c r="I41" s="103"/>
      <c r="J41" s="105"/>
      <c r="K41" s="103"/>
      <c r="L41" s="106"/>
      <c r="M41" s="106"/>
      <c r="N41" s="107"/>
      <c r="O41" s="108"/>
      <c r="P41" s="71"/>
      <c r="Q41" s="71"/>
      <c r="S41" s="76"/>
    </row>
    <row r="42" spans="1:19" s="115" customFormat="1" ht="15.75" thickBot="1">
      <c r="A42" s="109"/>
      <c r="B42" s="110" t="s">
        <v>43</v>
      </c>
      <c r="C42" s="111">
        <f>SUM(C12+C30+C35+C38)</f>
        <v>2209324048</v>
      </c>
      <c r="D42" s="111">
        <f>SUM(D12+D30+D35+D38)</f>
        <v>117852700</v>
      </c>
      <c r="E42" s="112">
        <f>D42/C42*100</f>
        <v>5.3343329199121632</v>
      </c>
      <c r="F42" s="113">
        <f>SUM(F12+F30+F35+F38)</f>
        <v>118504665</v>
      </c>
      <c r="G42" s="112">
        <f>F42/C42*100</f>
        <v>5.3638426245021344</v>
      </c>
      <c r="H42" s="111">
        <f>SUM(H12+H30+H35+H38)</f>
        <v>354862030</v>
      </c>
      <c r="I42" s="112">
        <f>H42/C42*100</f>
        <v>16.062018168916431</v>
      </c>
      <c r="J42" s="111">
        <f>SUM(J12+J30+J35+J38)</f>
        <v>236357365</v>
      </c>
      <c r="K42" s="112">
        <f>SUM(J42/C42)*100</f>
        <v>10.698175544414298</v>
      </c>
      <c r="L42" s="112">
        <f>P42/(C42)</f>
        <v>16.062018168916431</v>
      </c>
      <c r="M42" s="112">
        <f>Q42/(C42)</f>
        <v>10.698175544414298</v>
      </c>
      <c r="N42" s="41"/>
      <c r="O42" s="108"/>
      <c r="P42" s="114">
        <f>SUM(P11:P40)/2</f>
        <v>35486203000</v>
      </c>
      <c r="Q42" s="114">
        <f>SUM(Q11:Q40)/2</f>
        <v>23635736500</v>
      </c>
      <c r="S42" s="116"/>
    </row>
    <row r="43" spans="1:19" ht="15.75">
      <c r="A43" s="117"/>
      <c r="B43" s="117"/>
      <c r="C43" s="118"/>
      <c r="D43" s="119"/>
      <c r="E43" s="118"/>
      <c r="F43" s="120"/>
      <c r="G43" s="118"/>
      <c r="H43" s="118"/>
      <c r="I43" s="118"/>
      <c r="J43" s="117"/>
      <c r="K43" s="117"/>
      <c r="L43" s="117"/>
      <c r="M43" s="117"/>
      <c r="N43" s="117"/>
      <c r="O43" s="2"/>
      <c r="P43" s="2"/>
      <c r="Q43" s="2"/>
    </row>
    <row r="44" spans="1:19" ht="15.75">
      <c r="A44" s="117"/>
      <c r="B44" s="130"/>
      <c r="C44" s="118"/>
      <c r="D44" s="119"/>
      <c r="E44" s="118"/>
      <c r="F44" s="120"/>
      <c r="G44" s="118"/>
      <c r="H44" s="118"/>
      <c r="I44" s="118"/>
      <c r="J44" s="121" t="s">
        <v>109</v>
      </c>
      <c r="K44" s="121"/>
      <c r="L44" s="121"/>
      <c r="M44" s="121"/>
      <c r="N44" s="121"/>
      <c r="Q44" s="2"/>
    </row>
    <row r="45" spans="1:19" ht="15.75">
      <c r="A45" s="117"/>
      <c r="B45" s="117"/>
      <c r="C45" s="118"/>
      <c r="D45" s="119"/>
      <c r="E45" s="118"/>
      <c r="F45" s="120"/>
      <c r="G45" s="118"/>
      <c r="H45" s="118"/>
      <c r="I45" s="118"/>
      <c r="J45" s="122" t="s">
        <v>44</v>
      </c>
      <c r="K45" s="122"/>
      <c r="L45" s="122"/>
      <c r="M45" s="122"/>
      <c r="N45" s="122"/>
      <c r="Q45" s="2"/>
    </row>
    <row r="46" spans="1:19" ht="15.75">
      <c r="A46" s="117"/>
      <c r="B46" s="117"/>
      <c r="C46" s="131"/>
      <c r="D46" s="119"/>
      <c r="E46" s="118"/>
      <c r="F46" s="120"/>
      <c r="G46" s="118"/>
      <c r="H46" s="118"/>
      <c r="I46" s="118"/>
      <c r="J46" s="123"/>
      <c r="K46" s="123"/>
      <c r="L46" s="123"/>
      <c r="M46" s="123"/>
      <c r="N46" s="123"/>
      <c r="Q46" s="2"/>
    </row>
    <row r="47" spans="1:19" ht="15.75">
      <c r="A47" s="117"/>
      <c r="B47" s="117"/>
      <c r="C47" s="132"/>
      <c r="D47" s="119"/>
      <c r="E47" s="118"/>
      <c r="F47" s="120"/>
      <c r="G47" s="118"/>
      <c r="H47" s="118"/>
      <c r="I47" s="118"/>
      <c r="J47" s="118"/>
      <c r="K47" s="124"/>
      <c r="L47" s="125"/>
      <c r="M47" s="124"/>
      <c r="N47" s="124"/>
      <c r="Q47" s="2"/>
    </row>
    <row r="48" spans="1:19" ht="15.75">
      <c r="A48" s="117"/>
      <c r="B48" s="117"/>
      <c r="C48" s="118"/>
      <c r="D48" s="119"/>
      <c r="E48" s="118"/>
      <c r="F48" s="120"/>
      <c r="G48" s="118"/>
      <c r="H48" s="118"/>
      <c r="I48" s="118"/>
      <c r="J48" s="118"/>
      <c r="K48" s="124"/>
      <c r="L48" s="125"/>
      <c r="M48" s="124"/>
      <c r="N48" s="124"/>
      <c r="Q48" s="2"/>
    </row>
    <row r="49" spans="1:17" ht="15.75">
      <c r="A49" s="117"/>
      <c r="B49" s="117"/>
      <c r="C49" s="126"/>
      <c r="D49" s="127"/>
      <c r="E49" s="126"/>
      <c r="F49" s="128"/>
      <c r="G49" s="126"/>
      <c r="H49" s="126"/>
      <c r="I49" s="126"/>
      <c r="J49" s="118"/>
      <c r="K49" s="124"/>
      <c r="L49" s="125"/>
      <c r="M49" s="124"/>
      <c r="N49" s="124"/>
      <c r="Q49" s="2"/>
    </row>
    <row r="50" spans="1:17" ht="15.75">
      <c r="A50" s="117"/>
      <c r="B50" s="117"/>
      <c r="C50" s="118"/>
      <c r="D50" s="119"/>
      <c r="E50" s="118"/>
      <c r="F50" s="120"/>
      <c r="G50" s="118"/>
      <c r="H50" s="118"/>
      <c r="I50" s="118"/>
      <c r="J50" s="129" t="s">
        <v>45</v>
      </c>
      <c r="K50" s="129"/>
      <c r="L50" s="129"/>
      <c r="M50" s="129"/>
      <c r="N50" s="129"/>
      <c r="Q50" s="2"/>
    </row>
    <row r="51" spans="1:17" ht="15.75">
      <c r="A51" s="117"/>
      <c r="B51" s="117"/>
      <c r="C51" s="118"/>
      <c r="D51" s="119"/>
      <c r="E51" s="118"/>
      <c r="F51" s="120"/>
      <c r="G51" s="118"/>
      <c r="H51" s="118"/>
      <c r="I51" s="118"/>
      <c r="J51" s="125" t="s">
        <v>46</v>
      </c>
      <c r="K51" s="125"/>
      <c r="L51" s="125"/>
      <c r="M51" s="125"/>
      <c r="N51" s="125"/>
      <c r="Q51" s="2"/>
    </row>
    <row r="52" spans="1:17" ht="15.75">
      <c r="A52" s="117"/>
      <c r="B52" s="117"/>
      <c r="C52" s="118"/>
      <c r="D52" s="119"/>
      <c r="E52" s="118"/>
      <c r="F52" s="120"/>
      <c r="G52" s="118"/>
      <c r="H52" s="118"/>
      <c r="I52" s="118"/>
      <c r="J52" s="125" t="s">
        <v>47</v>
      </c>
      <c r="K52" s="125"/>
      <c r="L52" s="125"/>
      <c r="M52" s="125"/>
      <c r="N52" s="125"/>
      <c r="Q52" s="2"/>
    </row>
    <row r="62" spans="1:17">
      <c r="M62" t="s">
        <v>48</v>
      </c>
    </row>
  </sheetData>
  <mergeCells count="9">
    <mergeCell ref="D7:E7"/>
    <mergeCell ref="F7:G7"/>
    <mergeCell ref="H7:I7"/>
    <mergeCell ref="J7:K7"/>
    <mergeCell ref="A1:O1"/>
    <mergeCell ref="A2:O2"/>
    <mergeCell ref="A3:O3"/>
    <mergeCell ref="D6:K6"/>
    <mergeCell ref="L6:M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75478-F099-4D9B-8B9C-DAEF4CD0A980}">
  <dimension ref="A1:X62"/>
  <sheetViews>
    <sheetView zoomScale="80" zoomScaleNormal="80" workbookViewId="0">
      <selection activeCell="F34" sqref="F34"/>
    </sheetView>
  </sheetViews>
  <sheetFormatPr defaultRowHeight="15"/>
  <cols>
    <col min="1" max="1" width="6.85546875" customWidth="1"/>
    <col min="2" max="2" width="55.140625" customWidth="1"/>
    <col min="3" max="3" width="24.7109375" customWidth="1"/>
    <col min="4" max="4" width="29.7109375" style="1" customWidth="1"/>
    <col min="5" max="5" width="10.85546875" customWidth="1"/>
    <col min="6" max="6" width="20" style="6" customWidth="1"/>
    <col min="7" max="7" width="12.42578125" customWidth="1"/>
    <col min="8" max="8" width="25.140625" customWidth="1"/>
    <col min="9" max="9" width="12.28515625" customWidth="1"/>
    <col min="10" max="10" width="22.7109375" customWidth="1"/>
    <col min="11" max="11" width="11" customWidth="1"/>
    <col min="12" max="12" width="10" customWidth="1"/>
    <col min="13" max="13" width="13.42578125" customWidth="1"/>
    <col min="14" max="14" width="15.5703125" customWidth="1"/>
    <col min="16" max="16" width="33.28515625" customWidth="1"/>
    <col min="17" max="17" width="32.140625" customWidth="1"/>
    <col min="19" max="19" width="14.7109375" style="1" customWidth="1"/>
  </cols>
  <sheetData>
    <row r="1" spans="1:24" ht="18">
      <c r="A1" s="190" t="s">
        <v>56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</row>
    <row r="2" spans="1:24" ht="18">
      <c r="A2" s="190" t="s">
        <v>111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2"/>
    </row>
    <row r="3" spans="1:24" ht="18">
      <c r="A3" s="190" t="s">
        <v>0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3"/>
      <c r="Q3" s="3"/>
      <c r="R3" s="3"/>
      <c r="S3" s="4"/>
      <c r="T3" s="3"/>
      <c r="U3" s="3"/>
      <c r="V3" s="3"/>
      <c r="W3" s="3"/>
      <c r="X3" s="3"/>
    </row>
    <row r="4" spans="1:24">
      <c r="A4" s="3"/>
      <c r="B4" s="5"/>
      <c r="O4" s="2"/>
      <c r="P4" s="2"/>
    </row>
    <row r="5" spans="1:24">
      <c r="A5" s="7"/>
      <c r="B5" s="7"/>
      <c r="C5" s="7"/>
      <c r="D5" s="8"/>
      <c r="E5" s="9"/>
      <c r="F5" s="10"/>
      <c r="G5" s="9"/>
      <c r="H5" s="9"/>
      <c r="I5" s="9"/>
      <c r="N5" s="11"/>
    </row>
    <row r="6" spans="1:24" ht="60.75" customHeight="1">
      <c r="A6" s="12" t="s">
        <v>1</v>
      </c>
      <c r="B6" s="13" t="s">
        <v>2</v>
      </c>
      <c r="C6" s="12" t="s">
        <v>3</v>
      </c>
      <c r="D6" s="188" t="s">
        <v>4</v>
      </c>
      <c r="E6" s="191"/>
      <c r="F6" s="191"/>
      <c r="G6" s="191"/>
      <c r="H6" s="191"/>
      <c r="I6" s="191"/>
      <c r="J6" s="191"/>
      <c r="K6" s="189"/>
      <c r="L6" s="188" t="s">
        <v>5</v>
      </c>
      <c r="M6" s="189"/>
      <c r="N6" s="15" t="s">
        <v>6</v>
      </c>
      <c r="O6" s="16"/>
    </row>
    <row r="7" spans="1:24" ht="45" customHeight="1">
      <c r="A7" s="15"/>
      <c r="B7" s="14"/>
      <c r="C7" s="15"/>
      <c r="D7" s="188" t="s">
        <v>7</v>
      </c>
      <c r="E7" s="189"/>
      <c r="F7" s="188" t="s">
        <v>8</v>
      </c>
      <c r="G7" s="189"/>
      <c r="H7" s="188" t="s">
        <v>9</v>
      </c>
      <c r="I7" s="189"/>
      <c r="J7" s="188" t="s">
        <v>10</v>
      </c>
      <c r="K7" s="189"/>
      <c r="L7" s="17" t="s">
        <v>11</v>
      </c>
      <c r="M7" s="17" t="s">
        <v>12</v>
      </c>
      <c r="N7" s="15"/>
      <c r="O7" s="18"/>
    </row>
    <row r="8" spans="1:24">
      <c r="A8" s="17"/>
      <c r="B8" s="19"/>
      <c r="C8" s="17" t="s">
        <v>13</v>
      </c>
      <c r="D8" s="20" t="s">
        <v>14</v>
      </c>
      <c r="E8" s="15" t="s">
        <v>15</v>
      </c>
      <c r="F8" s="21" t="s">
        <v>14</v>
      </c>
      <c r="G8" s="15" t="s">
        <v>15</v>
      </c>
      <c r="H8" s="15" t="s">
        <v>14</v>
      </c>
      <c r="I8" s="15" t="s">
        <v>15</v>
      </c>
      <c r="J8" s="15" t="s">
        <v>14</v>
      </c>
      <c r="K8" s="15" t="s">
        <v>15</v>
      </c>
      <c r="L8" s="15" t="s">
        <v>15</v>
      </c>
      <c r="M8" s="15" t="s">
        <v>15</v>
      </c>
      <c r="N8" s="17"/>
      <c r="O8" s="22"/>
    </row>
    <row r="9" spans="1:24" ht="15.75" thickBot="1">
      <c r="A9" s="23">
        <v>1</v>
      </c>
      <c r="B9" s="13">
        <v>2</v>
      </c>
      <c r="C9" s="12">
        <v>3</v>
      </c>
      <c r="D9" s="24">
        <v>4</v>
      </c>
      <c r="E9" s="12">
        <v>5</v>
      </c>
      <c r="F9" s="24">
        <v>6</v>
      </c>
      <c r="G9" s="12">
        <v>7</v>
      </c>
      <c r="H9" s="12">
        <v>8</v>
      </c>
      <c r="I9" s="12">
        <v>9</v>
      </c>
      <c r="J9" s="12">
        <v>10</v>
      </c>
      <c r="K9" s="12">
        <v>11</v>
      </c>
      <c r="L9" s="12">
        <v>12</v>
      </c>
      <c r="M9" s="12">
        <v>13</v>
      </c>
      <c r="N9" s="12">
        <v>14</v>
      </c>
      <c r="O9" s="25"/>
      <c r="P9" s="26"/>
    </row>
    <row r="10" spans="1:24" ht="15.75" thickBot="1">
      <c r="A10" s="27"/>
      <c r="B10" s="28" t="s">
        <v>16</v>
      </c>
      <c r="C10" s="29"/>
      <c r="D10" s="30"/>
      <c r="E10" s="29"/>
      <c r="F10" s="31"/>
      <c r="G10" s="29"/>
      <c r="H10" s="29"/>
      <c r="I10" s="29"/>
      <c r="J10" s="29"/>
      <c r="K10" s="29"/>
      <c r="L10" s="29"/>
      <c r="M10" s="29"/>
      <c r="N10" s="29"/>
      <c r="O10" s="32"/>
      <c r="P10" s="26"/>
    </row>
    <row r="11" spans="1:24" s="44" customFormat="1" ht="15.75">
      <c r="A11" s="33"/>
      <c r="B11" s="34" t="s">
        <v>0</v>
      </c>
      <c r="C11" s="35">
        <f>C12+C30+C35+C38</f>
        <v>2209324048</v>
      </c>
      <c r="D11" s="35">
        <f>D12+D30+D35+D38</f>
        <v>236357365</v>
      </c>
      <c r="E11" s="36">
        <f>D11/C11*100</f>
        <v>10.698175544414298</v>
      </c>
      <c r="F11" s="37">
        <f>F12+F30+F35+F38</f>
        <v>123714242</v>
      </c>
      <c r="G11" s="36">
        <f>F11/C11*100</f>
        <v>5.5996422123768053</v>
      </c>
      <c r="H11" s="35">
        <f>SUM(H12+H30+H35+H38)</f>
        <v>483785849</v>
      </c>
      <c r="I11" s="36">
        <f>H11/C11*100</f>
        <v>21.897459969167908</v>
      </c>
      <c r="J11" s="38">
        <f>SUM(J12+J30+J35+J38)</f>
        <v>360071607</v>
      </c>
      <c r="K11" s="39">
        <f>SUM(J11/C11)*100</f>
        <v>16.297817756791101</v>
      </c>
      <c r="L11" s="40">
        <f>P11/(C11)</f>
        <v>21.897459969167908</v>
      </c>
      <c r="M11" s="40">
        <f>Q11/(C11)</f>
        <v>16.297817756791105</v>
      </c>
      <c r="N11" s="41"/>
      <c r="O11" s="42"/>
      <c r="P11" s="43">
        <f>SUM(P14:P40)</f>
        <v>48378584900</v>
      </c>
      <c r="Q11" s="43">
        <f>SUM(Q14:Q40)</f>
        <v>36007160700</v>
      </c>
      <c r="S11" s="1"/>
    </row>
    <row r="12" spans="1:24" s="52" customFormat="1" ht="28.5">
      <c r="A12" s="45" t="s">
        <v>17</v>
      </c>
      <c r="B12" s="139" t="s">
        <v>55</v>
      </c>
      <c r="C12" s="46">
        <f>C13+C16+C19+C21+C23+C26</f>
        <v>2124576048</v>
      </c>
      <c r="D12" s="46">
        <f>D13+D16+D19+D21+D23+D26</f>
        <v>236357365</v>
      </c>
      <c r="E12" s="47">
        <f>D12/C12*100</f>
        <v>11.124919026668797</v>
      </c>
      <c r="F12" s="46">
        <f>F13+F16+F19+F21+F23+F26</f>
        <v>123714242</v>
      </c>
      <c r="G12" s="47">
        <f t="shared" ref="G12:G40" si="0">F12/C12*100</f>
        <v>5.8230084122646577</v>
      </c>
      <c r="H12" s="48">
        <f>SUM(H13+H16+H19+H23+H26)</f>
        <v>483785849</v>
      </c>
      <c r="I12" s="47">
        <f t="shared" ref="I12:I40" si="1">H12/C12*100</f>
        <v>22.770935851198111</v>
      </c>
      <c r="J12" s="48">
        <f>SUM(J13+J16+J19+J23+J26)</f>
        <v>360071607</v>
      </c>
      <c r="K12" s="48"/>
      <c r="L12" s="48"/>
      <c r="M12" s="48"/>
      <c r="N12" s="49"/>
      <c r="O12" s="50"/>
      <c r="P12" s="51"/>
      <c r="Q12" s="51"/>
      <c r="S12" s="1"/>
    </row>
    <row r="13" spans="1:24" s="61" customFormat="1" ht="15" customHeight="1">
      <c r="A13" s="53"/>
      <c r="B13" s="54" t="s">
        <v>18</v>
      </c>
      <c r="C13" s="55">
        <f>C14+C15</f>
        <v>3718400</v>
      </c>
      <c r="D13" s="55">
        <f>D14+D15</f>
        <v>0</v>
      </c>
      <c r="E13" s="47">
        <f t="shared" ref="E13:E40" si="2">D13/C13*100</f>
        <v>0</v>
      </c>
      <c r="F13" s="56">
        <f>F14+F15</f>
        <v>0</v>
      </c>
      <c r="G13" s="47">
        <f t="shared" si="0"/>
        <v>0</v>
      </c>
      <c r="H13" s="57">
        <f>SUM(H14+H15)</f>
        <v>0</v>
      </c>
      <c r="I13" s="47">
        <f t="shared" si="1"/>
        <v>0</v>
      </c>
      <c r="J13" s="57">
        <f>SUM(J14+J15)</f>
        <v>0</v>
      </c>
      <c r="K13" s="57"/>
      <c r="L13" s="57"/>
      <c r="M13" s="57"/>
      <c r="N13" s="58"/>
      <c r="O13" s="59"/>
      <c r="P13" s="60"/>
      <c r="Q13" s="60"/>
      <c r="S13" s="1"/>
    </row>
    <row r="14" spans="1:24" s="72" customFormat="1" ht="15" customHeight="1">
      <c r="A14" s="62"/>
      <c r="B14" s="63" t="s">
        <v>19</v>
      </c>
      <c r="C14" s="64">
        <v>2031800</v>
      </c>
      <c r="D14" s="65">
        <f>FEBRUARI!J14</f>
        <v>0</v>
      </c>
      <c r="E14" s="47">
        <f t="shared" si="2"/>
        <v>0</v>
      </c>
      <c r="F14" s="66"/>
      <c r="G14" s="47">
        <f t="shared" si="0"/>
        <v>0</v>
      </c>
      <c r="H14" s="47">
        <f>F14+J14</f>
        <v>0</v>
      </c>
      <c r="I14" s="47">
        <f t="shared" si="1"/>
        <v>0</v>
      </c>
      <c r="J14" s="67">
        <f>D14+F14</f>
        <v>0</v>
      </c>
      <c r="K14" s="47">
        <f>SUM(J14/C14)*100</f>
        <v>0</v>
      </c>
      <c r="L14" s="68">
        <f>I14</f>
        <v>0</v>
      </c>
      <c r="M14" s="68">
        <f>K14</f>
        <v>0</v>
      </c>
      <c r="N14" s="69"/>
      <c r="O14" s="70"/>
      <c r="P14" s="71">
        <f>+L14*(C14)</f>
        <v>0</v>
      </c>
      <c r="Q14" s="71">
        <f>+M14*(C14)</f>
        <v>0</v>
      </c>
      <c r="S14" s="73"/>
    </row>
    <row r="15" spans="1:24" s="72" customFormat="1" ht="27.75" customHeight="1">
      <c r="A15" s="62"/>
      <c r="B15" s="74" t="s">
        <v>20</v>
      </c>
      <c r="C15" s="64">
        <v>1686600</v>
      </c>
      <c r="D15" s="65">
        <f>FEBRUARI!J15</f>
        <v>0</v>
      </c>
      <c r="E15" s="47">
        <f>D15/C15*100</f>
        <v>0</v>
      </c>
      <c r="F15" s="1"/>
      <c r="G15" s="47">
        <f t="shared" si="0"/>
        <v>0</v>
      </c>
      <c r="H15" s="47">
        <f>F15+J15</f>
        <v>0</v>
      </c>
      <c r="I15" s="47">
        <f t="shared" si="1"/>
        <v>0</v>
      </c>
      <c r="J15" s="75">
        <f>D15+F15</f>
        <v>0</v>
      </c>
      <c r="K15" s="47">
        <f t="shared" ref="K15:K40" si="3">SUM(J15/C15)*100</f>
        <v>0</v>
      </c>
      <c r="L15" s="68"/>
      <c r="M15" s="68">
        <f>K15</f>
        <v>0</v>
      </c>
      <c r="N15" s="69"/>
      <c r="O15" s="70"/>
      <c r="P15" s="71">
        <f>+L15*(C15)</f>
        <v>0</v>
      </c>
      <c r="Q15" s="71">
        <f>+M15*(C15)</f>
        <v>0</v>
      </c>
      <c r="S15" s="76"/>
    </row>
    <row r="16" spans="1:24" s="84" customFormat="1" ht="15" customHeight="1">
      <c r="A16" s="77"/>
      <c r="B16" s="78" t="s">
        <v>21</v>
      </c>
      <c r="C16" s="55">
        <f>C17+C18</f>
        <v>1906582148</v>
      </c>
      <c r="D16" s="55">
        <f>D17+D18</f>
        <v>236357365</v>
      </c>
      <c r="E16" s="47">
        <f>D16/C16*100</f>
        <v>12.396914827296495</v>
      </c>
      <c r="F16" s="79">
        <f>F17+F18</f>
        <v>123714242</v>
      </c>
      <c r="G16" s="47">
        <f t="shared" si="0"/>
        <v>6.4887968310086155</v>
      </c>
      <c r="H16" s="80">
        <f>SUM(H17+H18)</f>
        <v>483785849</v>
      </c>
      <c r="I16" s="47">
        <f t="shared" si="1"/>
        <v>25.374508489313722</v>
      </c>
      <c r="J16" s="80">
        <f>SUM(J17+J18)</f>
        <v>360071607</v>
      </c>
      <c r="K16" s="47">
        <f t="shared" si="3"/>
        <v>18.885711658305109</v>
      </c>
      <c r="L16" s="80"/>
      <c r="M16" s="80"/>
      <c r="N16" s="81"/>
      <c r="O16" s="82"/>
      <c r="P16" s="83"/>
      <c r="Q16" s="83"/>
      <c r="S16" s="85"/>
    </row>
    <row r="17" spans="1:19" s="72" customFormat="1">
      <c r="A17" s="62"/>
      <c r="B17" s="74" t="s">
        <v>22</v>
      </c>
      <c r="C17" s="64">
        <v>1875082148</v>
      </c>
      <c r="D17" s="65">
        <f>FEBRUARI!J17</f>
        <v>236357365</v>
      </c>
      <c r="E17" s="47">
        <f t="shared" si="2"/>
        <v>12.605173872094269</v>
      </c>
      <c r="F17" s="142">
        <v>123714242</v>
      </c>
      <c r="G17" s="47">
        <f>F17/C17*100</f>
        <v>6.5978038419253302</v>
      </c>
      <c r="H17" s="47">
        <f>F17+J17</f>
        <v>483785849</v>
      </c>
      <c r="I17" s="47">
        <f>H17/C17*100</f>
        <v>25.80078155594493</v>
      </c>
      <c r="J17" s="75">
        <f>D17+F17</f>
        <v>360071607</v>
      </c>
      <c r="K17" s="47">
        <f>SUM(J17/C17)*100</f>
        <v>19.2029777140196</v>
      </c>
      <c r="L17" s="68">
        <f>I17</f>
        <v>25.80078155594493</v>
      </c>
      <c r="M17" s="68">
        <f t="shared" ref="M17:M34" si="4">K17</f>
        <v>19.2029777140196</v>
      </c>
      <c r="N17" s="69"/>
      <c r="O17" s="70"/>
      <c r="P17" s="71">
        <f>+L17*(C17)</f>
        <v>48378584900</v>
      </c>
      <c r="Q17" s="71">
        <f>+M17*(C17)</f>
        <v>36007160700</v>
      </c>
      <c r="S17" s="76"/>
    </row>
    <row r="18" spans="1:19" s="72" customFormat="1" ht="28.5">
      <c r="A18" s="62"/>
      <c r="B18" s="74" t="s">
        <v>23</v>
      </c>
      <c r="C18" s="64">
        <v>31500000</v>
      </c>
      <c r="D18" s="65"/>
      <c r="E18" s="47">
        <f t="shared" si="2"/>
        <v>0</v>
      </c>
      <c r="F18" s="142"/>
      <c r="G18" s="47">
        <f t="shared" si="0"/>
        <v>0</v>
      </c>
      <c r="H18" s="47">
        <f>F18+J18</f>
        <v>0</v>
      </c>
      <c r="I18" s="47">
        <f t="shared" si="1"/>
        <v>0</v>
      </c>
      <c r="J18" s="75">
        <f>D18+F18</f>
        <v>0</v>
      </c>
      <c r="K18" s="47">
        <f>SUM(J18/C18)*100</f>
        <v>0</v>
      </c>
      <c r="L18" s="68"/>
      <c r="M18" s="68">
        <f t="shared" si="4"/>
        <v>0</v>
      </c>
      <c r="N18" s="69"/>
      <c r="O18" s="70"/>
      <c r="P18" s="71">
        <f>+L18*(C18)</f>
        <v>0</v>
      </c>
      <c r="Q18" s="71">
        <f>+M18*(C18)</f>
        <v>0</v>
      </c>
      <c r="S18" s="76"/>
    </row>
    <row r="19" spans="1:19" s="84" customFormat="1">
      <c r="A19" s="77"/>
      <c r="B19" s="78" t="s">
        <v>24</v>
      </c>
      <c r="C19" s="143">
        <f>C20</f>
        <v>88453300</v>
      </c>
      <c r="D19" s="80">
        <f>D20</f>
        <v>0</v>
      </c>
      <c r="E19" s="47">
        <f t="shared" si="2"/>
        <v>0</v>
      </c>
      <c r="F19" s="79">
        <f>F20</f>
        <v>0</v>
      </c>
      <c r="G19" s="47">
        <f t="shared" si="0"/>
        <v>0</v>
      </c>
      <c r="H19" s="80">
        <f>SUM(H20)</f>
        <v>0</v>
      </c>
      <c r="I19" s="47">
        <f t="shared" si="1"/>
        <v>0</v>
      </c>
      <c r="J19" s="80">
        <f>SUM(J20)</f>
        <v>0</v>
      </c>
      <c r="K19" s="47">
        <f t="shared" si="3"/>
        <v>0</v>
      </c>
      <c r="L19" s="80"/>
      <c r="M19" s="80"/>
      <c r="N19" s="81"/>
      <c r="O19" s="82"/>
      <c r="P19" s="83"/>
      <c r="Q19" s="83"/>
      <c r="S19" s="85"/>
    </row>
    <row r="20" spans="1:19" s="72" customFormat="1">
      <c r="A20" s="62"/>
      <c r="B20" s="74" t="s">
        <v>25</v>
      </c>
      <c r="C20" s="64">
        <v>88453300</v>
      </c>
      <c r="D20" s="65">
        <f>FEBRUARI!J20</f>
        <v>0</v>
      </c>
      <c r="E20" s="47">
        <f t="shared" si="2"/>
        <v>0</v>
      </c>
      <c r="F20" s="1"/>
      <c r="G20" s="47">
        <f t="shared" si="0"/>
        <v>0</v>
      </c>
      <c r="H20" s="47">
        <f>F20+J20</f>
        <v>0</v>
      </c>
      <c r="I20" s="47">
        <f t="shared" si="1"/>
        <v>0</v>
      </c>
      <c r="J20" s="75">
        <f>D20+F20</f>
        <v>0</v>
      </c>
      <c r="K20" s="47">
        <f t="shared" si="3"/>
        <v>0</v>
      </c>
      <c r="L20" s="68">
        <f>I20</f>
        <v>0</v>
      </c>
      <c r="M20" s="68">
        <f t="shared" si="4"/>
        <v>0</v>
      </c>
      <c r="N20" s="69"/>
      <c r="O20" s="70"/>
      <c r="P20" s="71">
        <f>+L20*(C20)</f>
        <v>0</v>
      </c>
      <c r="Q20" s="71">
        <f>+M20*(C20)</f>
        <v>0</v>
      </c>
      <c r="S20" s="76"/>
    </row>
    <row r="21" spans="1:19" s="84" customFormat="1" ht="28.5">
      <c r="A21" s="96"/>
      <c r="B21" s="78" t="s">
        <v>49</v>
      </c>
      <c r="C21" s="143">
        <f>C22</f>
        <v>13018000</v>
      </c>
      <c r="D21" s="80">
        <f>D22</f>
        <v>0</v>
      </c>
      <c r="E21" s="80"/>
      <c r="F21" s="133"/>
      <c r="G21" s="80"/>
      <c r="H21" s="80"/>
      <c r="I21" s="80"/>
      <c r="J21" s="134"/>
      <c r="K21" s="80"/>
      <c r="L21" s="80"/>
      <c r="M21" s="80"/>
      <c r="N21" s="81"/>
      <c r="O21" s="82"/>
      <c r="P21" s="83"/>
      <c r="Q21" s="83"/>
      <c r="S21" s="85"/>
    </row>
    <row r="22" spans="1:19" s="72" customFormat="1">
      <c r="A22" s="62"/>
      <c r="B22" s="74" t="s">
        <v>50</v>
      </c>
      <c r="C22" s="64">
        <v>13018000</v>
      </c>
      <c r="D22" s="65">
        <f>FEBRUARI!J22</f>
        <v>0</v>
      </c>
      <c r="E22" s="47"/>
      <c r="F22" s="1"/>
      <c r="G22" s="47"/>
      <c r="H22" s="47"/>
      <c r="I22" s="47"/>
      <c r="J22" s="75"/>
      <c r="K22" s="47"/>
      <c r="L22" s="68"/>
      <c r="M22" s="68"/>
      <c r="N22" s="69"/>
      <c r="O22" s="70"/>
      <c r="P22" s="71"/>
      <c r="Q22" s="71"/>
      <c r="S22" s="76"/>
    </row>
    <row r="23" spans="1:19" s="84" customFormat="1" ht="28.5">
      <c r="A23" s="77"/>
      <c r="B23" s="78" t="s">
        <v>26</v>
      </c>
      <c r="C23" s="55">
        <f>C24+C25</f>
        <v>70381200</v>
      </c>
      <c r="D23" s="55">
        <f>D24+D25</f>
        <v>0</v>
      </c>
      <c r="E23" s="47">
        <f t="shared" si="2"/>
        <v>0</v>
      </c>
      <c r="F23" s="79">
        <f>F24+F25</f>
        <v>0</v>
      </c>
      <c r="G23" s="47">
        <f t="shared" si="0"/>
        <v>0</v>
      </c>
      <c r="H23" s="80">
        <f>SUM(H24+H25)</f>
        <v>0</v>
      </c>
      <c r="I23" s="47">
        <f t="shared" si="1"/>
        <v>0</v>
      </c>
      <c r="J23" s="80">
        <f>SUM(J24+J25)</f>
        <v>0</v>
      </c>
      <c r="K23" s="47">
        <f t="shared" si="3"/>
        <v>0</v>
      </c>
      <c r="L23" s="80"/>
      <c r="M23" s="80"/>
      <c r="N23" s="81"/>
      <c r="O23" s="82"/>
      <c r="P23" s="83"/>
      <c r="Q23" s="83"/>
      <c r="S23" s="85"/>
    </row>
    <row r="24" spans="1:19" s="72" customFormat="1" ht="28.5">
      <c r="A24" s="62"/>
      <c r="B24" s="74" t="s">
        <v>27</v>
      </c>
      <c r="C24" s="64">
        <v>8400000</v>
      </c>
      <c r="D24" s="65">
        <f>FEBRUARI!J24</f>
        <v>0</v>
      </c>
      <c r="E24" s="47">
        <f t="shared" si="2"/>
        <v>0</v>
      </c>
      <c r="F24" s="142"/>
      <c r="G24" s="47">
        <f t="shared" si="0"/>
        <v>0</v>
      </c>
      <c r="H24" s="47">
        <f>F24+J24</f>
        <v>0</v>
      </c>
      <c r="I24" s="47">
        <f t="shared" si="1"/>
        <v>0</v>
      </c>
      <c r="J24" s="75">
        <f>D24+F24</f>
        <v>0</v>
      </c>
      <c r="K24" s="47">
        <f t="shared" si="3"/>
        <v>0</v>
      </c>
      <c r="L24" s="68">
        <f t="shared" ref="L24:L34" si="5">I24</f>
        <v>0</v>
      </c>
      <c r="M24" s="68">
        <f t="shared" si="4"/>
        <v>0</v>
      </c>
      <c r="N24" s="69"/>
      <c r="O24" s="70"/>
      <c r="P24" s="71">
        <f>+L24*(C24)</f>
        <v>0</v>
      </c>
      <c r="Q24" s="71">
        <f>+M24*(C24)</f>
        <v>0</v>
      </c>
      <c r="S24" s="76"/>
    </row>
    <row r="25" spans="1:19" s="72" customFormat="1" ht="12.75" customHeight="1">
      <c r="A25" s="62"/>
      <c r="B25" s="74" t="s">
        <v>28</v>
      </c>
      <c r="C25" s="64">
        <v>61981200</v>
      </c>
      <c r="D25" s="65">
        <f>FEBRUARI!J25</f>
        <v>0</v>
      </c>
      <c r="E25" s="47">
        <f t="shared" si="2"/>
        <v>0</v>
      </c>
      <c r="F25" s="142"/>
      <c r="G25" s="47">
        <f t="shared" si="0"/>
        <v>0</v>
      </c>
      <c r="H25" s="47">
        <f>F25+J25</f>
        <v>0</v>
      </c>
      <c r="I25" s="47">
        <f t="shared" si="1"/>
        <v>0</v>
      </c>
      <c r="J25" s="75">
        <f>D25+F25</f>
        <v>0</v>
      </c>
      <c r="K25" s="47">
        <f t="shared" si="3"/>
        <v>0</v>
      </c>
      <c r="L25" s="68">
        <f t="shared" si="5"/>
        <v>0</v>
      </c>
      <c r="M25" s="68">
        <f t="shared" si="4"/>
        <v>0</v>
      </c>
      <c r="N25" s="69"/>
      <c r="O25" s="70"/>
      <c r="P25" s="71">
        <f>+L25*(C25)</f>
        <v>0</v>
      </c>
      <c r="Q25" s="71">
        <f>+M25*(C25)</f>
        <v>0</v>
      </c>
      <c r="S25" s="76"/>
    </row>
    <row r="26" spans="1:19" s="84" customFormat="1" ht="28.5">
      <c r="A26" s="77"/>
      <c r="B26" s="78" t="s">
        <v>29</v>
      </c>
      <c r="C26" s="55">
        <f>C27+C28+C29</f>
        <v>42423000</v>
      </c>
      <c r="D26" s="55">
        <f>D27+D28+D29</f>
        <v>0</v>
      </c>
      <c r="E26" s="47">
        <f t="shared" si="2"/>
        <v>0</v>
      </c>
      <c r="F26" s="79">
        <f>F27</f>
        <v>0</v>
      </c>
      <c r="G26" s="47">
        <f t="shared" si="0"/>
        <v>0</v>
      </c>
      <c r="H26" s="80">
        <f>SUM(H27)</f>
        <v>0</v>
      </c>
      <c r="I26" s="47">
        <f t="shared" si="1"/>
        <v>0</v>
      </c>
      <c r="J26" s="80">
        <f>SUM(J27)</f>
        <v>0</v>
      </c>
      <c r="K26" s="47">
        <f t="shared" si="3"/>
        <v>0</v>
      </c>
      <c r="L26" s="80"/>
      <c r="M26" s="80"/>
      <c r="N26" s="81"/>
      <c r="O26" s="82"/>
      <c r="P26" s="83"/>
      <c r="Q26" s="83"/>
      <c r="S26" s="85"/>
    </row>
    <row r="27" spans="1:19" s="72" customFormat="1" ht="42.75">
      <c r="A27" s="62"/>
      <c r="B27" s="74" t="s">
        <v>30</v>
      </c>
      <c r="C27" s="87">
        <v>15000000</v>
      </c>
      <c r="D27" s="65">
        <f>FEBRUARI!J27</f>
        <v>0</v>
      </c>
      <c r="E27" s="47">
        <f t="shared" si="2"/>
        <v>0</v>
      </c>
      <c r="F27" s="142"/>
      <c r="G27" s="47">
        <f t="shared" si="0"/>
        <v>0</v>
      </c>
      <c r="H27" s="47">
        <f>F27+J27</f>
        <v>0</v>
      </c>
      <c r="I27" s="47">
        <f t="shared" si="1"/>
        <v>0</v>
      </c>
      <c r="J27" s="75">
        <f>D27+F27</f>
        <v>0</v>
      </c>
      <c r="K27" s="47">
        <f t="shared" si="3"/>
        <v>0</v>
      </c>
      <c r="L27" s="68">
        <f t="shared" si="5"/>
        <v>0</v>
      </c>
      <c r="M27" s="68">
        <f t="shared" si="4"/>
        <v>0</v>
      </c>
      <c r="N27" s="69"/>
      <c r="O27" s="70"/>
      <c r="P27" s="71">
        <f>+L27*(C27)</f>
        <v>0</v>
      </c>
      <c r="Q27" s="71">
        <f>+M27*(C27)</f>
        <v>0</v>
      </c>
      <c r="S27" s="76"/>
    </row>
    <row r="28" spans="1:19" s="72" customFormat="1" ht="28.5">
      <c r="A28" s="62"/>
      <c r="B28" s="74" t="s">
        <v>51</v>
      </c>
      <c r="C28" s="87">
        <v>23959000</v>
      </c>
      <c r="D28" s="65">
        <f>FEBRUARI!J28</f>
        <v>0</v>
      </c>
      <c r="E28" s="47"/>
      <c r="F28" s="142"/>
      <c r="G28" s="47"/>
      <c r="H28" s="47"/>
      <c r="I28" s="47"/>
      <c r="J28" s="75"/>
      <c r="K28" s="47"/>
      <c r="L28" s="68"/>
      <c r="M28" s="68"/>
      <c r="N28" s="69"/>
      <c r="O28" s="70"/>
      <c r="P28" s="71"/>
      <c r="Q28" s="71"/>
      <c r="S28" s="76"/>
    </row>
    <row r="29" spans="1:19" s="72" customFormat="1" ht="28.5">
      <c r="A29" s="62"/>
      <c r="B29" s="74" t="s">
        <v>52</v>
      </c>
      <c r="C29" s="87">
        <v>3464000</v>
      </c>
      <c r="D29" s="65">
        <f>FEBRUARI!J29</f>
        <v>0</v>
      </c>
      <c r="E29" s="47"/>
      <c r="F29" s="142"/>
      <c r="G29" s="47"/>
      <c r="H29" s="47"/>
      <c r="I29" s="47"/>
      <c r="J29" s="75"/>
      <c r="K29" s="47"/>
      <c r="L29" s="68"/>
      <c r="M29" s="68"/>
      <c r="N29" s="69"/>
      <c r="O29" s="70"/>
      <c r="P29" s="71"/>
      <c r="Q29" s="71"/>
      <c r="S29" s="76"/>
    </row>
    <row r="30" spans="1:19" s="94" customFormat="1" ht="28.5">
      <c r="A30" s="88" t="s">
        <v>31</v>
      </c>
      <c r="B30" s="89" t="s">
        <v>32</v>
      </c>
      <c r="C30" s="140">
        <f>C31</f>
        <v>46248000</v>
      </c>
      <c r="D30" s="140">
        <f>D31</f>
        <v>0</v>
      </c>
      <c r="E30" s="47">
        <f t="shared" si="2"/>
        <v>0</v>
      </c>
      <c r="F30" s="90">
        <f>F31</f>
        <v>0</v>
      </c>
      <c r="G30" s="47">
        <f t="shared" si="0"/>
        <v>0</v>
      </c>
      <c r="H30" s="68">
        <f>SUM(H31)</f>
        <v>0</v>
      </c>
      <c r="I30" s="47">
        <f t="shared" si="1"/>
        <v>0</v>
      </c>
      <c r="J30" s="68">
        <f>SUM(J31)</f>
        <v>0</v>
      </c>
      <c r="K30" s="47">
        <f t="shared" si="3"/>
        <v>0</v>
      </c>
      <c r="L30" s="68"/>
      <c r="M30" s="68">
        <f t="shared" si="4"/>
        <v>0</v>
      </c>
      <c r="N30" s="91"/>
      <c r="O30" s="92"/>
      <c r="P30" s="93"/>
      <c r="Q30" s="93"/>
      <c r="S30" s="95"/>
    </row>
    <row r="31" spans="1:19" s="84" customFormat="1" ht="28.5">
      <c r="A31" s="96"/>
      <c r="B31" s="78" t="s">
        <v>33</v>
      </c>
      <c r="C31" s="55">
        <f>C33+C34</f>
        <v>46248000</v>
      </c>
      <c r="D31" s="55">
        <f>D33+D34</f>
        <v>0</v>
      </c>
      <c r="E31" s="47">
        <f t="shared" si="2"/>
        <v>0</v>
      </c>
      <c r="F31" s="79">
        <f>F33+F34</f>
        <v>0</v>
      </c>
      <c r="G31" s="47">
        <f t="shared" si="0"/>
        <v>0</v>
      </c>
      <c r="H31" s="80">
        <f>SUM(H33+H34)</f>
        <v>0</v>
      </c>
      <c r="I31" s="47">
        <f t="shared" si="1"/>
        <v>0</v>
      </c>
      <c r="J31" s="80">
        <f>SUM(J33+J34)</f>
        <v>0</v>
      </c>
      <c r="K31" s="47">
        <f t="shared" si="3"/>
        <v>0</v>
      </c>
      <c r="L31" s="80"/>
      <c r="M31" s="80"/>
      <c r="N31" s="81"/>
      <c r="O31" s="82"/>
      <c r="P31" s="83"/>
      <c r="Q31" s="83"/>
      <c r="S31" s="85"/>
    </row>
    <row r="32" spans="1:19" s="72" customFormat="1" ht="28.5">
      <c r="A32" s="62"/>
      <c r="B32" s="74" t="s">
        <v>53</v>
      </c>
      <c r="C32" s="138">
        <v>0</v>
      </c>
      <c r="D32" s="65">
        <f>FEBRUARI!J32</f>
        <v>0</v>
      </c>
      <c r="E32" s="135"/>
      <c r="F32" s="136"/>
      <c r="G32" s="135"/>
      <c r="H32" s="135"/>
      <c r="I32" s="135"/>
      <c r="J32" s="135"/>
      <c r="K32" s="135"/>
      <c r="L32" s="135"/>
      <c r="M32" s="135"/>
      <c r="N32" s="69"/>
      <c r="O32" s="70"/>
      <c r="P32" s="71"/>
      <c r="Q32" s="71"/>
      <c r="S32" s="137"/>
    </row>
    <row r="33" spans="1:19" s="72" customFormat="1" ht="28.5">
      <c r="A33" s="62"/>
      <c r="B33" s="74" t="s">
        <v>34</v>
      </c>
      <c r="C33" s="64">
        <v>3600000</v>
      </c>
      <c r="D33" s="65">
        <f>FEBRUARI!J33</f>
        <v>0</v>
      </c>
      <c r="E33" s="47">
        <f>D33/C33*100</f>
        <v>0</v>
      </c>
      <c r="F33" s="142"/>
      <c r="G33" s="47">
        <f t="shared" si="0"/>
        <v>0</v>
      </c>
      <c r="H33" s="47">
        <f>F33+J33</f>
        <v>0</v>
      </c>
      <c r="I33" s="47">
        <f t="shared" si="1"/>
        <v>0</v>
      </c>
      <c r="J33" s="75">
        <f>D33+F33</f>
        <v>0</v>
      </c>
      <c r="K33" s="47">
        <f t="shared" si="3"/>
        <v>0</v>
      </c>
      <c r="L33" s="68">
        <f t="shared" si="5"/>
        <v>0</v>
      </c>
      <c r="M33" s="68">
        <f t="shared" si="4"/>
        <v>0</v>
      </c>
      <c r="N33" s="69"/>
      <c r="O33" s="70"/>
      <c r="P33" s="71">
        <f>+L33*(C33)</f>
        <v>0</v>
      </c>
      <c r="Q33" s="71">
        <f>+M33*(C33)</f>
        <v>0</v>
      </c>
      <c r="S33" s="76"/>
    </row>
    <row r="34" spans="1:19" s="72" customFormat="1" ht="28.5">
      <c r="A34" s="62"/>
      <c r="B34" s="74" t="s">
        <v>35</v>
      </c>
      <c r="C34" s="87">
        <v>42648000</v>
      </c>
      <c r="D34" s="65">
        <f>FEBRUARI!J34</f>
        <v>0</v>
      </c>
      <c r="E34" s="47">
        <f>D34/C34*100</f>
        <v>0</v>
      </c>
      <c r="F34" s="142"/>
      <c r="G34" s="47">
        <f t="shared" si="0"/>
        <v>0</v>
      </c>
      <c r="H34" s="47">
        <f>F34+J34</f>
        <v>0</v>
      </c>
      <c r="I34" s="47">
        <f t="shared" si="1"/>
        <v>0</v>
      </c>
      <c r="J34" s="75">
        <f>D34+F34</f>
        <v>0</v>
      </c>
      <c r="K34" s="47">
        <f t="shared" si="3"/>
        <v>0</v>
      </c>
      <c r="L34" s="68">
        <f t="shared" si="5"/>
        <v>0</v>
      </c>
      <c r="M34" s="68">
        <f t="shared" si="4"/>
        <v>0</v>
      </c>
      <c r="N34" s="69"/>
      <c r="O34" s="70"/>
      <c r="P34" s="71">
        <f>+L34*(C34)</f>
        <v>0</v>
      </c>
      <c r="Q34" s="71">
        <f>+M34*(C34)</f>
        <v>0</v>
      </c>
      <c r="S34" s="76"/>
    </row>
    <row r="35" spans="1:19" s="94" customFormat="1" ht="28.5">
      <c r="A35" s="88" t="s">
        <v>36</v>
      </c>
      <c r="B35" s="89" t="s">
        <v>37</v>
      </c>
      <c r="C35" s="141">
        <f>C36</f>
        <v>13500000</v>
      </c>
      <c r="D35" s="141">
        <f>D36</f>
        <v>0</v>
      </c>
      <c r="E35" s="47">
        <f t="shared" si="2"/>
        <v>0</v>
      </c>
      <c r="F35" s="90">
        <f>F36</f>
        <v>0</v>
      </c>
      <c r="G35" s="47">
        <f t="shared" si="0"/>
        <v>0</v>
      </c>
      <c r="H35" s="68">
        <f>SUM(H36)</f>
        <v>0</v>
      </c>
      <c r="I35" s="47">
        <f t="shared" si="1"/>
        <v>0</v>
      </c>
      <c r="J35" s="68">
        <f>SUM(J36)</f>
        <v>0</v>
      </c>
      <c r="K35" s="47">
        <f t="shared" si="3"/>
        <v>0</v>
      </c>
      <c r="L35" s="68"/>
      <c r="M35" s="68"/>
      <c r="N35" s="91"/>
      <c r="O35" s="92"/>
      <c r="P35" s="93"/>
      <c r="Q35" s="93"/>
      <c r="S35" s="95"/>
    </row>
    <row r="36" spans="1:19" s="84" customFormat="1" ht="28.5">
      <c r="A36" s="96"/>
      <c r="B36" s="78" t="s">
        <v>38</v>
      </c>
      <c r="C36" s="86">
        <f>C37</f>
        <v>13500000</v>
      </c>
      <c r="D36" s="86">
        <f>D37</f>
        <v>0</v>
      </c>
      <c r="E36" s="47">
        <f t="shared" si="2"/>
        <v>0</v>
      </c>
      <c r="F36" s="79">
        <f>F37</f>
        <v>0</v>
      </c>
      <c r="G36" s="47">
        <f t="shared" si="0"/>
        <v>0</v>
      </c>
      <c r="H36" s="80">
        <f>SUM(H37)</f>
        <v>0</v>
      </c>
      <c r="I36" s="47">
        <f t="shared" si="1"/>
        <v>0</v>
      </c>
      <c r="J36" s="80">
        <f>SUM(J37)</f>
        <v>0</v>
      </c>
      <c r="K36" s="47">
        <f t="shared" si="3"/>
        <v>0</v>
      </c>
      <c r="L36" s="80"/>
      <c r="M36" s="80"/>
      <c r="N36" s="81"/>
      <c r="O36" s="82"/>
      <c r="P36" s="83"/>
      <c r="Q36" s="83"/>
      <c r="S36" s="85"/>
    </row>
    <row r="37" spans="1:19" s="72" customFormat="1" ht="28.5">
      <c r="A37" s="62"/>
      <c r="B37" s="74" t="s">
        <v>39</v>
      </c>
      <c r="C37" s="64">
        <v>13500000</v>
      </c>
      <c r="D37" s="65">
        <f>FEBRUARI!J37</f>
        <v>0</v>
      </c>
      <c r="E37" s="47">
        <f t="shared" si="2"/>
        <v>0</v>
      </c>
      <c r="F37" s="66"/>
      <c r="G37" s="47">
        <f t="shared" si="0"/>
        <v>0</v>
      </c>
      <c r="H37" s="47">
        <f>F37+J37</f>
        <v>0</v>
      </c>
      <c r="I37" s="47">
        <f t="shared" si="1"/>
        <v>0</v>
      </c>
      <c r="J37" s="75">
        <f>D37+F37</f>
        <v>0</v>
      </c>
      <c r="K37" s="47">
        <f t="shared" si="3"/>
        <v>0</v>
      </c>
      <c r="L37" s="68">
        <f t="shared" ref="L37" si="6">I37</f>
        <v>0</v>
      </c>
      <c r="M37" s="68">
        <f t="shared" ref="M37" si="7">K37</f>
        <v>0</v>
      </c>
      <c r="N37" s="69"/>
      <c r="O37" s="70"/>
      <c r="P37" s="71">
        <f>+L37*(C37)</f>
        <v>0</v>
      </c>
      <c r="Q37" s="71">
        <f>+M37*(C37)</f>
        <v>0</v>
      </c>
      <c r="S37" s="76"/>
    </row>
    <row r="38" spans="1:19" s="94" customFormat="1" ht="28.5">
      <c r="A38" s="88" t="s">
        <v>40</v>
      </c>
      <c r="B38" s="89" t="s">
        <v>41</v>
      </c>
      <c r="C38" s="141">
        <f>C39</f>
        <v>25000000</v>
      </c>
      <c r="D38" s="141">
        <f>D39</f>
        <v>0</v>
      </c>
      <c r="E38" s="47">
        <f t="shared" si="2"/>
        <v>0</v>
      </c>
      <c r="F38" s="90">
        <f>F39</f>
        <v>0</v>
      </c>
      <c r="G38" s="47">
        <f t="shared" si="0"/>
        <v>0</v>
      </c>
      <c r="H38" s="68">
        <f>SUM(H39)</f>
        <v>0</v>
      </c>
      <c r="I38" s="47">
        <f t="shared" si="1"/>
        <v>0</v>
      </c>
      <c r="J38" s="68">
        <f>SUM(J39)</f>
        <v>0</v>
      </c>
      <c r="K38" s="47">
        <f t="shared" si="3"/>
        <v>0</v>
      </c>
      <c r="L38" s="68"/>
      <c r="M38" s="68"/>
      <c r="N38" s="91"/>
      <c r="O38" s="92"/>
      <c r="P38" s="93"/>
      <c r="Q38" s="93"/>
      <c r="S38" s="95"/>
    </row>
    <row r="39" spans="1:19" s="84" customFormat="1" ht="38.25" customHeight="1">
      <c r="A39" s="96"/>
      <c r="B39" s="78" t="s">
        <v>42</v>
      </c>
      <c r="C39" s="55">
        <f>C40</f>
        <v>25000000</v>
      </c>
      <c r="D39" s="80">
        <f>D40</f>
        <v>0</v>
      </c>
      <c r="E39" s="47">
        <f t="shared" si="2"/>
        <v>0</v>
      </c>
      <c r="F39" s="79">
        <f>F40</f>
        <v>0</v>
      </c>
      <c r="G39" s="47">
        <f t="shared" si="0"/>
        <v>0</v>
      </c>
      <c r="H39" s="80">
        <f>SUM(H40)</f>
        <v>0</v>
      </c>
      <c r="I39" s="47">
        <f t="shared" si="1"/>
        <v>0</v>
      </c>
      <c r="J39" s="80">
        <f>SUM(J40)</f>
        <v>0</v>
      </c>
      <c r="K39" s="47">
        <f t="shared" si="3"/>
        <v>0</v>
      </c>
      <c r="L39" s="80"/>
      <c r="M39" s="80"/>
      <c r="N39" s="81"/>
      <c r="O39" s="82"/>
      <c r="P39" s="83"/>
      <c r="Q39" s="83"/>
      <c r="S39" s="85"/>
    </row>
    <row r="40" spans="1:19" s="72" customFormat="1" ht="15.75" thickBot="1">
      <c r="A40" s="62"/>
      <c r="B40" s="74" t="s">
        <v>54</v>
      </c>
      <c r="C40" s="97">
        <v>25000000</v>
      </c>
      <c r="D40" s="65">
        <f>FEBRUARI!J40</f>
        <v>0</v>
      </c>
      <c r="E40" s="98">
        <f t="shared" si="2"/>
        <v>0</v>
      </c>
      <c r="F40" s="1"/>
      <c r="G40" s="98">
        <f t="shared" si="0"/>
        <v>0</v>
      </c>
      <c r="H40" s="47">
        <f>F40+J40</f>
        <v>0</v>
      </c>
      <c r="I40" s="98">
        <f t="shared" si="1"/>
        <v>0</v>
      </c>
      <c r="J40" s="75">
        <f>D40+F40</f>
        <v>0</v>
      </c>
      <c r="K40" s="98">
        <f t="shared" si="3"/>
        <v>0</v>
      </c>
      <c r="L40" s="68">
        <f t="shared" ref="L40" si="8">I40</f>
        <v>0</v>
      </c>
      <c r="M40" s="68">
        <f t="shared" ref="M40" si="9">K40</f>
        <v>0</v>
      </c>
      <c r="N40" s="99"/>
      <c r="O40" s="70"/>
      <c r="P40" s="71">
        <f>+L40*(C40)</f>
        <v>0</v>
      </c>
      <c r="Q40" s="71">
        <f>+M40*(C40)</f>
        <v>0</v>
      </c>
      <c r="S40" s="76"/>
    </row>
    <row r="41" spans="1:19" s="72" customFormat="1" ht="15.75" thickBot="1">
      <c r="A41" s="100"/>
      <c r="B41" s="101"/>
      <c r="C41" s="102"/>
      <c r="D41" s="65"/>
      <c r="E41" s="103"/>
      <c r="F41" s="104"/>
      <c r="G41" s="103"/>
      <c r="H41" s="105"/>
      <c r="I41" s="103"/>
      <c r="J41" s="105"/>
      <c r="K41" s="103"/>
      <c r="L41" s="106"/>
      <c r="M41" s="106"/>
      <c r="N41" s="107"/>
      <c r="O41" s="108"/>
      <c r="P41" s="71"/>
      <c r="Q41" s="71"/>
      <c r="S41" s="76"/>
    </row>
    <row r="42" spans="1:19" s="115" customFormat="1" ht="15.75" thickBot="1">
      <c r="A42" s="109"/>
      <c r="B42" s="110" t="s">
        <v>43</v>
      </c>
      <c r="C42" s="111">
        <f>SUM(C12+C30+C35+C38)</f>
        <v>2209324048</v>
      </c>
      <c r="D42" s="111">
        <f>SUM(D12+D30+D35+D38)</f>
        <v>236357365</v>
      </c>
      <c r="E42" s="112">
        <f>D42/C42*100</f>
        <v>10.698175544414298</v>
      </c>
      <c r="F42" s="113">
        <f>SUM(F12+F30+F35+F38)</f>
        <v>123714242</v>
      </c>
      <c r="G42" s="112">
        <f>F42/C42*100</f>
        <v>5.5996422123768053</v>
      </c>
      <c r="H42" s="111">
        <f>SUM(H12+H30+H35+H38)</f>
        <v>483785849</v>
      </c>
      <c r="I42" s="112">
        <f>H42/C42*100</f>
        <v>21.897459969167908</v>
      </c>
      <c r="J42" s="111">
        <f>SUM(J12+J30+J35+J38)</f>
        <v>360071607</v>
      </c>
      <c r="K42" s="112">
        <f>SUM(J42/C42)*100</f>
        <v>16.297817756791101</v>
      </c>
      <c r="L42" s="112">
        <f>P42/(C42)</f>
        <v>21.897459969167908</v>
      </c>
      <c r="M42" s="112">
        <f>Q42/(C42)</f>
        <v>16.297817756791105</v>
      </c>
      <c r="N42" s="41"/>
      <c r="O42" s="108"/>
      <c r="P42" s="114">
        <f>SUM(P11:P40)/2</f>
        <v>48378584900</v>
      </c>
      <c r="Q42" s="114">
        <f>SUM(Q11:Q40)/2</f>
        <v>36007160700</v>
      </c>
      <c r="S42" s="116"/>
    </row>
    <row r="43" spans="1:19" ht="15.75">
      <c r="A43" s="117"/>
      <c r="B43" s="117"/>
      <c r="C43" s="118"/>
      <c r="D43" s="119"/>
      <c r="E43" s="118"/>
      <c r="F43" s="120"/>
      <c r="G43" s="118"/>
      <c r="H43" s="118"/>
      <c r="I43" s="118"/>
      <c r="J43" s="117"/>
      <c r="K43" s="117"/>
      <c r="L43" s="117"/>
      <c r="M43" s="117"/>
      <c r="N43" s="117"/>
      <c r="O43" s="2"/>
      <c r="P43" s="2"/>
      <c r="Q43" s="2"/>
    </row>
    <row r="44" spans="1:19" ht="15.75">
      <c r="A44" s="117"/>
      <c r="B44" s="130"/>
      <c r="C44" s="118"/>
      <c r="D44" s="119"/>
      <c r="E44" s="118"/>
      <c r="F44" s="120"/>
      <c r="G44" s="118"/>
      <c r="H44" s="118"/>
      <c r="I44" s="118"/>
      <c r="J44" s="121" t="s">
        <v>112</v>
      </c>
      <c r="K44" s="121"/>
      <c r="L44" s="121"/>
      <c r="M44" s="121"/>
      <c r="N44" s="121"/>
      <c r="Q44" s="2"/>
    </row>
    <row r="45" spans="1:19" ht="15.75">
      <c r="A45" s="117"/>
      <c r="B45" s="117"/>
      <c r="C45" s="118"/>
      <c r="D45" s="119"/>
      <c r="E45" s="118"/>
      <c r="F45" s="120"/>
      <c r="G45" s="118"/>
      <c r="H45" s="118"/>
      <c r="I45" s="118"/>
      <c r="J45" s="122" t="s">
        <v>44</v>
      </c>
      <c r="K45" s="122"/>
      <c r="L45" s="122"/>
      <c r="M45" s="122"/>
      <c r="N45" s="122"/>
      <c r="Q45" s="2"/>
    </row>
    <row r="46" spans="1:19" ht="15.75">
      <c r="A46" s="117"/>
      <c r="B46" s="117"/>
      <c r="C46" s="131"/>
      <c r="D46" s="119"/>
      <c r="E46" s="118"/>
      <c r="F46" s="120"/>
      <c r="G46" s="118"/>
      <c r="H46" s="118"/>
      <c r="I46" s="118"/>
      <c r="J46" s="123"/>
      <c r="K46" s="123"/>
      <c r="L46" s="123"/>
      <c r="M46" s="123"/>
      <c r="N46" s="123"/>
      <c r="Q46" s="2"/>
    </row>
    <row r="47" spans="1:19" ht="15.75">
      <c r="A47" s="117"/>
      <c r="B47" s="117"/>
      <c r="C47" s="132"/>
      <c r="D47" s="119"/>
      <c r="E47" s="118"/>
      <c r="F47" s="120"/>
      <c r="G47" s="118"/>
      <c r="H47" s="118"/>
      <c r="I47" s="118"/>
      <c r="J47" s="118"/>
      <c r="K47" s="124"/>
      <c r="L47" s="125"/>
      <c r="M47" s="124"/>
      <c r="N47" s="124"/>
      <c r="Q47" s="2"/>
    </row>
    <row r="48" spans="1:19" ht="15.75">
      <c r="A48" s="117"/>
      <c r="B48" s="117"/>
      <c r="C48" s="118"/>
      <c r="D48" s="119"/>
      <c r="E48" s="118"/>
      <c r="F48" s="120"/>
      <c r="G48" s="118"/>
      <c r="H48" s="118"/>
      <c r="I48" s="118"/>
      <c r="J48" s="118"/>
      <c r="K48" s="124"/>
      <c r="L48" s="125"/>
      <c r="M48" s="124"/>
      <c r="N48" s="124"/>
      <c r="Q48" s="2"/>
    </row>
    <row r="49" spans="1:17" ht="15.75">
      <c r="A49" s="117"/>
      <c r="B49" s="117"/>
      <c r="C49" s="126"/>
      <c r="D49" s="127"/>
      <c r="E49" s="126"/>
      <c r="F49" s="128"/>
      <c r="G49" s="126"/>
      <c r="H49" s="126"/>
      <c r="I49" s="126"/>
      <c r="J49" s="118"/>
      <c r="K49" s="124"/>
      <c r="L49" s="125"/>
      <c r="M49" s="124"/>
      <c r="N49" s="124"/>
      <c r="Q49" s="2"/>
    </row>
    <row r="50" spans="1:17" ht="15.75">
      <c r="A50" s="117"/>
      <c r="B50" s="117"/>
      <c r="C50" s="118"/>
      <c r="D50" s="119"/>
      <c r="E50" s="118"/>
      <c r="F50" s="120"/>
      <c r="G50" s="118"/>
      <c r="H50" s="118"/>
      <c r="I50" s="118"/>
      <c r="J50" s="129" t="s">
        <v>45</v>
      </c>
      <c r="K50" s="129"/>
      <c r="L50" s="129"/>
      <c r="M50" s="129"/>
      <c r="N50" s="129"/>
      <c r="Q50" s="2"/>
    </row>
    <row r="51" spans="1:17" ht="15.75">
      <c r="A51" s="117"/>
      <c r="B51" s="117"/>
      <c r="C51" s="118"/>
      <c r="D51" s="119"/>
      <c r="E51" s="118"/>
      <c r="F51" s="120"/>
      <c r="G51" s="118"/>
      <c r="H51" s="118"/>
      <c r="I51" s="118"/>
      <c r="J51" s="125" t="s">
        <v>46</v>
      </c>
      <c r="K51" s="125"/>
      <c r="L51" s="125"/>
      <c r="M51" s="125"/>
      <c r="N51" s="125"/>
      <c r="Q51" s="2"/>
    </row>
    <row r="52" spans="1:17" ht="15.75">
      <c r="A52" s="117"/>
      <c r="B52" s="117"/>
      <c r="C52" s="118"/>
      <c r="D52" s="119"/>
      <c r="E52" s="118"/>
      <c r="F52" s="120"/>
      <c r="G52" s="118"/>
      <c r="H52" s="118"/>
      <c r="I52" s="118"/>
      <c r="J52" s="125" t="s">
        <v>47</v>
      </c>
      <c r="K52" s="125"/>
      <c r="L52" s="125"/>
      <c r="M52" s="125"/>
      <c r="N52" s="125"/>
      <c r="Q52" s="2"/>
    </row>
    <row r="62" spans="1:17">
      <c r="M62" t="s">
        <v>48</v>
      </c>
    </row>
  </sheetData>
  <mergeCells count="9">
    <mergeCell ref="D7:E7"/>
    <mergeCell ref="F7:G7"/>
    <mergeCell ref="H7:I7"/>
    <mergeCell ref="J7:K7"/>
    <mergeCell ref="A1:O1"/>
    <mergeCell ref="A2:O2"/>
    <mergeCell ref="A3:O3"/>
    <mergeCell ref="D6:K6"/>
    <mergeCell ref="L6:M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99402-622F-4DCA-B808-3BAF0FDFF621}">
  <dimension ref="A1:X62"/>
  <sheetViews>
    <sheetView zoomScale="80" zoomScaleNormal="80" workbookViewId="0">
      <selection activeCell="F24" sqref="F24"/>
    </sheetView>
  </sheetViews>
  <sheetFormatPr defaultRowHeight="15"/>
  <cols>
    <col min="1" max="1" width="6.85546875" customWidth="1"/>
    <col min="2" max="2" width="55.140625" customWidth="1"/>
    <col min="3" max="3" width="24.7109375" customWidth="1"/>
    <col min="4" max="4" width="29.7109375" style="1" customWidth="1"/>
    <col min="5" max="5" width="10.85546875" customWidth="1"/>
    <col min="6" max="6" width="20" style="6" customWidth="1"/>
    <col min="7" max="7" width="12.42578125" customWidth="1"/>
    <col min="8" max="8" width="25.140625" customWidth="1"/>
    <col min="9" max="9" width="12.28515625" customWidth="1"/>
    <col min="10" max="10" width="22.7109375" customWidth="1"/>
    <col min="11" max="11" width="11" customWidth="1"/>
    <col min="12" max="12" width="10" customWidth="1"/>
    <col min="13" max="13" width="13.42578125" customWidth="1"/>
    <col min="14" max="14" width="15.5703125" customWidth="1"/>
    <col min="16" max="16" width="33.28515625" customWidth="1"/>
    <col min="17" max="17" width="32.140625" customWidth="1"/>
    <col min="19" max="19" width="14.7109375" style="1" customWidth="1"/>
  </cols>
  <sheetData>
    <row r="1" spans="1:24" ht="18">
      <c r="A1" s="190" t="s">
        <v>56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</row>
    <row r="2" spans="1:24" ht="18">
      <c r="A2" s="190" t="s">
        <v>113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2"/>
    </row>
    <row r="3" spans="1:24" ht="18">
      <c r="A3" s="190" t="s">
        <v>0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3"/>
      <c r="Q3" s="3"/>
      <c r="R3" s="3"/>
      <c r="S3" s="4"/>
      <c r="T3" s="3"/>
      <c r="U3" s="3"/>
      <c r="V3" s="3"/>
      <c r="W3" s="3"/>
      <c r="X3" s="3"/>
    </row>
    <row r="4" spans="1:24">
      <c r="A4" s="3"/>
      <c r="B4" s="5"/>
      <c r="O4" s="2"/>
      <c r="P4" s="2"/>
    </row>
    <row r="5" spans="1:24">
      <c r="A5" s="7"/>
      <c r="B5" s="7"/>
      <c r="C5" s="7"/>
      <c r="D5" s="8"/>
      <c r="E5" s="9"/>
      <c r="F5" s="10"/>
      <c r="G5" s="9"/>
      <c r="H5" s="9"/>
      <c r="I5" s="9"/>
      <c r="N5" s="11"/>
    </row>
    <row r="6" spans="1:24" ht="60.75" customHeight="1">
      <c r="A6" s="12" t="s">
        <v>1</v>
      </c>
      <c r="B6" s="13" t="s">
        <v>2</v>
      </c>
      <c r="C6" s="12" t="s">
        <v>3</v>
      </c>
      <c r="D6" s="188" t="s">
        <v>4</v>
      </c>
      <c r="E6" s="191"/>
      <c r="F6" s="191"/>
      <c r="G6" s="191"/>
      <c r="H6" s="191"/>
      <c r="I6" s="191"/>
      <c r="J6" s="191"/>
      <c r="K6" s="189"/>
      <c r="L6" s="188" t="s">
        <v>5</v>
      </c>
      <c r="M6" s="189"/>
      <c r="N6" s="15" t="s">
        <v>6</v>
      </c>
      <c r="O6" s="16"/>
    </row>
    <row r="7" spans="1:24" ht="45" customHeight="1">
      <c r="A7" s="15"/>
      <c r="B7" s="14"/>
      <c r="C7" s="15"/>
      <c r="D7" s="188" t="s">
        <v>7</v>
      </c>
      <c r="E7" s="189"/>
      <c r="F7" s="188" t="s">
        <v>8</v>
      </c>
      <c r="G7" s="189"/>
      <c r="H7" s="188" t="s">
        <v>9</v>
      </c>
      <c r="I7" s="189"/>
      <c r="J7" s="188" t="s">
        <v>10</v>
      </c>
      <c r="K7" s="189"/>
      <c r="L7" s="17" t="s">
        <v>11</v>
      </c>
      <c r="M7" s="17" t="s">
        <v>12</v>
      </c>
      <c r="N7" s="15"/>
      <c r="O7" s="18"/>
    </row>
    <row r="8" spans="1:24">
      <c r="A8" s="17"/>
      <c r="B8" s="19"/>
      <c r="C8" s="17" t="s">
        <v>13</v>
      </c>
      <c r="D8" s="20" t="s">
        <v>14</v>
      </c>
      <c r="E8" s="15" t="s">
        <v>15</v>
      </c>
      <c r="F8" s="21" t="s">
        <v>14</v>
      </c>
      <c r="G8" s="15" t="s">
        <v>15</v>
      </c>
      <c r="H8" s="15" t="s">
        <v>14</v>
      </c>
      <c r="I8" s="15" t="s">
        <v>15</v>
      </c>
      <c r="J8" s="15" t="s">
        <v>14</v>
      </c>
      <c r="K8" s="15" t="s">
        <v>15</v>
      </c>
      <c r="L8" s="15" t="s">
        <v>15</v>
      </c>
      <c r="M8" s="15" t="s">
        <v>15</v>
      </c>
      <c r="N8" s="17"/>
      <c r="O8" s="22"/>
    </row>
    <row r="9" spans="1:24" ht="15.75" thickBot="1">
      <c r="A9" s="23">
        <v>1</v>
      </c>
      <c r="B9" s="13">
        <v>2</v>
      </c>
      <c r="C9" s="12">
        <v>3</v>
      </c>
      <c r="D9" s="24">
        <v>4</v>
      </c>
      <c r="E9" s="12">
        <v>5</v>
      </c>
      <c r="F9" s="24">
        <v>6</v>
      </c>
      <c r="G9" s="12">
        <v>7</v>
      </c>
      <c r="H9" s="12">
        <v>8</v>
      </c>
      <c r="I9" s="12">
        <v>9</v>
      </c>
      <c r="J9" s="12">
        <v>10</v>
      </c>
      <c r="K9" s="12">
        <v>11</v>
      </c>
      <c r="L9" s="12">
        <v>12</v>
      </c>
      <c r="M9" s="12">
        <v>13</v>
      </c>
      <c r="N9" s="12">
        <v>14</v>
      </c>
      <c r="O9" s="25"/>
      <c r="P9" s="26"/>
    </row>
    <row r="10" spans="1:24" ht="15.75" thickBot="1">
      <c r="A10" s="27"/>
      <c r="B10" s="28" t="s">
        <v>16</v>
      </c>
      <c r="C10" s="29"/>
      <c r="D10" s="30"/>
      <c r="E10" s="29"/>
      <c r="F10" s="31"/>
      <c r="G10" s="29"/>
      <c r="H10" s="29"/>
      <c r="I10" s="29"/>
      <c r="J10" s="29"/>
      <c r="K10" s="29"/>
      <c r="L10" s="29"/>
      <c r="M10" s="29"/>
      <c r="N10" s="29"/>
      <c r="O10" s="32"/>
      <c r="P10" s="26"/>
    </row>
    <row r="11" spans="1:24" s="44" customFormat="1" ht="15.75">
      <c r="A11" s="33"/>
      <c r="B11" s="34" t="s">
        <v>0</v>
      </c>
      <c r="C11" s="35">
        <f>C12+C30+C35+C38</f>
        <v>2209324048</v>
      </c>
      <c r="D11" s="35">
        <f>D12+D30+D35+D38</f>
        <v>360071607</v>
      </c>
      <c r="E11" s="36">
        <f>D11/C11*100</f>
        <v>16.297817756791101</v>
      </c>
      <c r="F11" s="37">
        <f>F12+F30+F35+F38</f>
        <v>281598224</v>
      </c>
      <c r="G11" s="36">
        <f>F11/C11*100</f>
        <v>12.745899554885035</v>
      </c>
      <c r="H11" s="35">
        <f>SUM(H12+H30+H35+H38)</f>
        <v>923268055</v>
      </c>
      <c r="I11" s="36">
        <f>H11/C11*100</f>
        <v>41.789616866561168</v>
      </c>
      <c r="J11" s="38">
        <f>SUM(J12+J30+J35+J38)</f>
        <v>641669831</v>
      </c>
      <c r="K11" s="39">
        <f>SUM(J11/C11)*100</f>
        <v>29.043717311676136</v>
      </c>
      <c r="L11" s="40">
        <f>P11/(C11)</f>
        <v>41.367315755574495</v>
      </c>
      <c r="M11" s="40">
        <f>Q11/(C11)</f>
        <v>29.043717311676136</v>
      </c>
      <c r="N11" s="41"/>
      <c r="O11" s="42"/>
      <c r="P11" s="43">
        <f>SUM(P14:P40)</f>
        <v>91393805500.000015</v>
      </c>
      <c r="Q11" s="43">
        <f>SUM(Q14:Q40)</f>
        <v>64166983100</v>
      </c>
      <c r="S11" s="1"/>
    </row>
    <row r="12" spans="1:24" s="52" customFormat="1" ht="28.5">
      <c r="A12" s="45" t="s">
        <v>17</v>
      </c>
      <c r="B12" s="139" t="s">
        <v>55</v>
      </c>
      <c r="C12" s="46">
        <f>C13+C16+C19+C21+C23+C26</f>
        <v>2124576048</v>
      </c>
      <c r="D12" s="46">
        <f>D13+D16+D19+D21+D23+D26</f>
        <v>360071607</v>
      </c>
      <c r="E12" s="47">
        <f>D12/C12*100</f>
        <v>16.947927438933455</v>
      </c>
      <c r="F12" s="46">
        <f>F13+F16+F19+F21+F23+F26</f>
        <v>278710724</v>
      </c>
      <c r="G12" s="47">
        <f t="shared" ref="G12:G40" si="0">F12/C12*100</f>
        <v>13.118415989974485</v>
      </c>
      <c r="H12" s="48">
        <f>SUM(H13+H16+H19+H23+H26)</f>
        <v>917493055</v>
      </c>
      <c r="I12" s="47">
        <f t="shared" ref="I12:I40" si="1">H12/C12*100</f>
        <v>43.184759418882422</v>
      </c>
      <c r="J12" s="48">
        <f>SUM(J13+J16+J19+J23+J26)</f>
        <v>638782331</v>
      </c>
      <c r="K12" s="48"/>
      <c r="L12" s="48"/>
      <c r="M12" s="48"/>
      <c r="N12" s="49"/>
      <c r="O12" s="50"/>
      <c r="P12" s="51"/>
      <c r="Q12" s="51"/>
      <c r="S12" s="1"/>
    </row>
    <row r="13" spans="1:24" s="61" customFormat="1" ht="15" customHeight="1">
      <c r="A13" s="53"/>
      <c r="B13" s="54" t="s">
        <v>18</v>
      </c>
      <c r="C13" s="55">
        <f>C14+C15</f>
        <v>3718400</v>
      </c>
      <c r="D13" s="55">
        <f>D14+D15</f>
        <v>0</v>
      </c>
      <c r="E13" s="47">
        <f t="shared" ref="E13:E40" si="2">D13/C13*100</f>
        <v>0</v>
      </c>
      <c r="F13" s="56">
        <f>F14+F15</f>
        <v>0</v>
      </c>
      <c r="G13" s="47">
        <f t="shared" si="0"/>
        <v>0</v>
      </c>
      <c r="H13" s="57">
        <f>SUM(H14+H15)</f>
        <v>0</v>
      </c>
      <c r="I13" s="47">
        <f t="shared" si="1"/>
        <v>0</v>
      </c>
      <c r="J13" s="57">
        <f>SUM(J14+J15)</f>
        <v>0</v>
      </c>
      <c r="K13" s="57"/>
      <c r="L13" s="57"/>
      <c r="M13" s="57"/>
      <c r="N13" s="58"/>
      <c r="O13" s="59"/>
      <c r="P13" s="60"/>
      <c r="Q13" s="60"/>
      <c r="S13" s="1"/>
    </row>
    <row r="14" spans="1:24" s="72" customFormat="1" ht="15" customHeight="1">
      <c r="A14" s="62"/>
      <c r="B14" s="63" t="s">
        <v>19</v>
      </c>
      <c r="C14" s="64">
        <v>2031800</v>
      </c>
      <c r="D14" s="65">
        <f>MARET!J14</f>
        <v>0</v>
      </c>
      <c r="E14" s="47">
        <f t="shared" si="2"/>
        <v>0</v>
      </c>
      <c r="F14" s="66"/>
      <c r="G14" s="47">
        <f t="shared" si="0"/>
        <v>0</v>
      </c>
      <c r="H14" s="47">
        <f>F14+J14</f>
        <v>0</v>
      </c>
      <c r="I14" s="47">
        <f t="shared" si="1"/>
        <v>0</v>
      </c>
      <c r="J14" s="67">
        <f>D14+F14</f>
        <v>0</v>
      </c>
      <c r="K14" s="47">
        <f>SUM(J14/C14)*100</f>
        <v>0</v>
      </c>
      <c r="L14" s="68">
        <f>I14</f>
        <v>0</v>
      </c>
      <c r="M14" s="68">
        <f>K14</f>
        <v>0</v>
      </c>
      <c r="N14" s="69"/>
      <c r="O14" s="70"/>
      <c r="P14" s="71">
        <f>+L14*(C14)</f>
        <v>0</v>
      </c>
      <c r="Q14" s="71">
        <f>+M14*(C14)</f>
        <v>0</v>
      </c>
      <c r="S14" s="73"/>
    </row>
    <row r="15" spans="1:24" s="72" customFormat="1" ht="27.75" customHeight="1">
      <c r="A15" s="62"/>
      <c r="B15" s="74" t="s">
        <v>20</v>
      </c>
      <c r="C15" s="64">
        <v>1686600</v>
      </c>
      <c r="D15" s="65">
        <f>MARET!J15</f>
        <v>0</v>
      </c>
      <c r="E15" s="47">
        <f>D15/C15*100</f>
        <v>0</v>
      </c>
      <c r="F15" s="1"/>
      <c r="G15" s="47">
        <f t="shared" si="0"/>
        <v>0</v>
      </c>
      <c r="H15" s="47">
        <f>F15+J15</f>
        <v>0</v>
      </c>
      <c r="I15" s="47">
        <f t="shared" si="1"/>
        <v>0</v>
      </c>
      <c r="J15" s="75">
        <f>D15+F15</f>
        <v>0</v>
      </c>
      <c r="K15" s="47">
        <f t="shared" ref="K15:K40" si="3">SUM(J15/C15)*100</f>
        <v>0</v>
      </c>
      <c r="L15" s="68"/>
      <c r="M15" s="68">
        <f>K15</f>
        <v>0</v>
      </c>
      <c r="N15" s="69"/>
      <c r="O15" s="70"/>
      <c r="P15" s="71">
        <f>+L15*(C15)</f>
        <v>0</v>
      </c>
      <c r="Q15" s="71">
        <f>+M15*(C15)</f>
        <v>0</v>
      </c>
      <c r="S15" s="76"/>
    </row>
    <row r="16" spans="1:24" s="84" customFormat="1" ht="15" customHeight="1">
      <c r="A16" s="77"/>
      <c r="B16" s="78" t="s">
        <v>21</v>
      </c>
      <c r="C16" s="55">
        <f>C17+C18</f>
        <v>1906582148</v>
      </c>
      <c r="D16" s="55">
        <f>D17+D18</f>
        <v>360071607</v>
      </c>
      <c r="E16" s="47">
        <f>D16/C16*100</f>
        <v>18.885711658305109</v>
      </c>
      <c r="F16" s="79">
        <f>F17+F18</f>
        <v>259611879</v>
      </c>
      <c r="G16" s="47">
        <f t="shared" si="0"/>
        <v>13.616611236622154</v>
      </c>
      <c r="H16" s="80">
        <f>SUM(H17+H18)</f>
        <v>879295365</v>
      </c>
      <c r="I16" s="47">
        <f t="shared" si="1"/>
        <v>46.118934131549416</v>
      </c>
      <c r="J16" s="80">
        <f>SUM(J17+J18)</f>
        <v>619683486</v>
      </c>
      <c r="K16" s="47">
        <f t="shared" si="3"/>
        <v>32.502322894927268</v>
      </c>
      <c r="L16" s="80"/>
      <c r="M16" s="80"/>
      <c r="N16" s="81"/>
      <c r="O16" s="82"/>
      <c r="P16" s="83"/>
      <c r="Q16" s="83"/>
      <c r="S16" s="85"/>
    </row>
    <row r="17" spans="1:19" s="72" customFormat="1">
      <c r="A17" s="62"/>
      <c r="B17" s="74" t="s">
        <v>22</v>
      </c>
      <c r="C17" s="64">
        <v>1875082148</v>
      </c>
      <c r="D17" s="65">
        <f>MARET!J17</f>
        <v>360071607</v>
      </c>
      <c r="E17" s="47">
        <f t="shared" si="2"/>
        <v>19.2029777140196</v>
      </c>
      <c r="F17" s="142">
        <v>254946879</v>
      </c>
      <c r="G17" s="47">
        <f>F17/C17*100</f>
        <v>13.596571183397559</v>
      </c>
      <c r="H17" s="47">
        <f>F17+J17</f>
        <v>869965365</v>
      </c>
      <c r="I17" s="47">
        <f>H17/C17*100</f>
        <v>46.396120080814725</v>
      </c>
      <c r="J17" s="75">
        <f>D17+F17</f>
        <v>615018486</v>
      </c>
      <c r="K17" s="47">
        <f>SUM(J17/C17)*100</f>
        <v>32.799548897417161</v>
      </c>
      <c r="L17" s="68">
        <f>I17</f>
        <v>46.396120080814725</v>
      </c>
      <c r="M17" s="68">
        <f t="shared" ref="M17:M34" si="4">K17</f>
        <v>32.799548897417161</v>
      </c>
      <c r="N17" s="69"/>
      <c r="O17" s="70"/>
      <c r="P17" s="71">
        <f>+L17*(C17)</f>
        <v>86996536500.000015</v>
      </c>
      <c r="Q17" s="71">
        <f>+M17*(C17)</f>
        <v>61501848600</v>
      </c>
      <c r="S17" s="76"/>
    </row>
    <row r="18" spans="1:19" s="72" customFormat="1" ht="28.5">
      <c r="A18" s="62"/>
      <c r="B18" s="74" t="s">
        <v>23</v>
      </c>
      <c r="C18" s="64">
        <v>31500000</v>
      </c>
      <c r="D18" s="65">
        <f>MARET!J18</f>
        <v>0</v>
      </c>
      <c r="E18" s="47">
        <f t="shared" si="2"/>
        <v>0</v>
      </c>
      <c r="F18" s="142">
        <v>4665000</v>
      </c>
      <c r="G18" s="47">
        <f t="shared" si="0"/>
        <v>14.809523809523808</v>
      </c>
      <c r="H18" s="47">
        <f>F18+J18</f>
        <v>9330000</v>
      </c>
      <c r="I18" s="47">
        <f t="shared" si="1"/>
        <v>29.619047619047617</v>
      </c>
      <c r="J18" s="75">
        <f>D18+F18</f>
        <v>4665000</v>
      </c>
      <c r="K18" s="47">
        <f>SUM(J18/C18)*100</f>
        <v>14.809523809523808</v>
      </c>
      <c r="L18" s="68"/>
      <c r="M18" s="68">
        <f t="shared" si="4"/>
        <v>14.809523809523808</v>
      </c>
      <c r="N18" s="69"/>
      <c r="O18" s="70"/>
      <c r="P18" s="71">
        <f>+L18*(C18)</f>
        <v>0</v>
      </c>
      <c r="Q18" s="71">
        <f>+M18*(C18)</f>
        <v>466499999.99999994</v>
      </c>
      <c r="S18" s="76"/>
    </row>
    <row r="19" spans="1:19" s="84" customFormat="1">
      <c r="A19" s="77"/>
      <c r="B19" s="78" t="s">
        <v>24</v>
      </c>
      <c r="C19" s="143">
        <f>C20</f>
        <v>88453300</v>
      </c>
      <c r="D19" s="80">
        <f>D20</f>
        <v>0</v>
      </c>
      <c r="E19" s="47">
        <f t="shared" si="2"/>
        <v>0</v>
      </c>
      <c r="F19" s="79">
        <f>F20</f>
        <v>4665000</v>
      </c>
      <c r="G19" s="47">
        <f t="shared" si="0"/>
        <v>5.2739694279354188</v>
      </c>
      <c r="H19" s="80">
        <f>SUM(H20)</f>
        <v>9330000</v>
      </c>
      <c r="I19" s="47">
        <f t="shared" si="1"/>
        <v>10.547938855870838</v>
      </c>
      <c r="J19" s="80">
        <f>SUM(J20)</f>
        <v>4665000</v>
      </c>
      <c r="K19" s="47">
        <f t="shared" si="3"/>
        <v>5.2739694279354188</v>
      </c>
      <c r="L19" s="80"/>
      <c r="M19" s="80"/>
      <c r="N19" s="81"/>
      <c r="O19" s="82"/>
      <c r="P19" s="83"/>
      <c r="Q19" s="83"/>
      <c r="S19" s="85"/>
    </row>
    <row r="20" spans="1:19" s="72" customFormat="1">
      <c r="A20" s="62"/>
      <c r="B20" s="74" t="s">
        <v>25</v>
      </c>
      <c r="C20" s="64">
        <v>88453300</v>
      </c>
      <c r="D20" s="65">
        <f>MARET!J20</f>
        <v>0</v>
      </c>
      <c r="E20" s="47">
        <f t="shared" si="2"/>
        <v>0</v>
      </c>
      <c r="F20" s="1">
        <v>4665000</v>
      </c>
      <c r="G20" s="47">
        <f t="shared" si="0"/>
        <v>5.2739694279354188</v>
      </c>
      <c r="H20" s="47">
        <f>F20+J20</f>
        <v>9330000</v>
      </c>
      <c r="I20" s="47">
        <f t="shared" si="1"/>
        <v>10.547938855870838</v>
      </c>
      <c r="J20" s="75">
        <f>D20+F20</f>
        <v>4665000</v>
      </c>
      <c r="K20" s="47">
        <f t="shared" si="3"/>
        <v>5.2739694279354188</v>
      </c>
      <c r="L20" s="68">
        <f>I20</f>
        <v>10.547938855870838</v>
      </c>
      <c r="M20" s="68">
        <f t="shared" si="4"/>
        <v>5.2739694279354188</v>
      </c>
      <c r="N20" s="69"/>
      <c r="O20" s="70"/>
      <c r="P20" s="71">
        <f>+L20*(C20)</f>
        <v>933000000</v>
      </c>
      <c r="Q20" s="71">
        <f>+M20*(C20)</f>
        <v>466500000</v>
      </c>
      <c r="S20" s="76"/>
    </row>
    <row r="21" spans="1:19" s="84" customFormat="1" ht="28.5">
      <c r="A21" s="96"/>
      <c r="B21" s="78" t="s">
        <v>49</v>
      </c>
      <c r="C21" s="143">
        <f>C22</f>
        <v>13018000</v>
      </c>
      <c r="D21" s="80">
        <f>D22</f>
        <v>0</v>
      </c>
      <c r="E21" s="80"/>
      <c r="F21" s="133"/>
      <c r="G21" s="80"/>
      <c r="H21" s="80"/>
      <c r="I21" s="80"/>
      <c r="J21" s="134"/>
      <c r="K21" s="80"/>
      <c r="L21" s="80"/>
      <c r="M21" s="80"/>
      <c r="N21" s="81"/>
      <c r="O21" s="82"/>
      <c r="P21" s="83"/>
      <c r="Q21" s="83"/>
      <c r="S21" s="85"/>
    </row>
    <row r="22" spans="1:19" s="72" customFormat="1">
      <c r="A22" s="62"/>
      <c r="B22" s="74" t="s">
        <v>50</v>
      </c>
      <c r="C22" s="64">
        <v>13018000</v>
      </c>
      <c r="D22" s="65">
        <f>MARET!J22</f>
        <v>0</v>
      </c>
      <c r="E22" s="47"/>
      <c r="F22" s="1"/>
      <c r="G22" s="47"/>
      <c r="H22" s="47"/>
      <c r="I22" s="47"/>
      <c r="J22" s="75"/>
      <c r="K22" s="47"/>
      <c r="L22" s="68"/>
      <c r="M22" s="68"/>
      <c r="N22" s="69"/>
      <c r="O22" s="70"/>
      <c r="P22" s="71"/>
      <c r="Q22" s="71"/>
      <c r="S22" s="76"/>
    </row>
    <row r="23" spans="1:19" s="84" customFormat="1" ht="28.5">
      <c r="A23" s="77"/>
      <c r="B23" s="78" t="s">
        <v>26</v>
      </c>
      <c r="C23" s="55">
        <f>C24+C25</f>
        <v>70381200</v>
      </c>
      <c r="D23" s="55">
        <f>D24+D25</f>
        <v>0</v>
      </c>
      <c r="E23" s="47">
        <f t="shared" si="2"/>
        <v>0</v>
      </c>
      <c r="F23" s="79">
        <f>F24+F25</f>
        <v>14433845</v>
      </c>
      <c r="G23" s="47">
        <f t="shared" si="0"/>
        <v>20.508097332810465</v>
      </c>
      <c r="H23" s="80">
        <f>SUM(H24+H25)</f>
        <v>28867690</v>
      </c>
      <c r="I23" s="47">
        <f t="shared" si="1"/>
        <v>41.01619466562093</v>
      </c>
      <c r="J23" s="80">
        <f>SUM(J24+J25)</f>
        <v>14433845</v>
      </c>
      <c r="K23" s="47">
        <f t="shared" si="3"/>
        <v>20.508097332810465</v>
      </c>
      <c r="L23" s="80"/>
      <c r="M23" s="80"/>
      <c r="N23" s="81"/>
      <c r="O23" s="82"/>
      <c r="P23" s="83"/>
      <c r="Q23" s="83"/>
      <c r="S23" s="85"/>
    </row>
    <row r="24" spans="1:19" s="72" customFormat="1" ht="28.5">
      <c r="A24" s="62"/>
      <c r="B24" s="74" t="s">
        <v>27</v>
      </c>
      <c r="C24" s="64">
        <v>8400000</v>
      </c>
      <c r="D24" s="65">
        <f>MARET!J24</f>
        <v>0</v>
      </c>
      <c r="E24" s="47">
        <f t="shared" si="2"/>
        <v>0</v>
      </c>
      <c r="F24" s="142">
        <v>413879</v>
      </c>
      <c r="G24" s="47">
        <f t="shared" si="0"/>
        <v>4.9271309523809519</v>
      </c>
      <c r="H24" s="47">
        <f>F24+J24</f>
        <v>827758</v>
      </c>
      <c r="I24" s="47">
        <f t="shared" si="1"/>
        <v>9.8542619047619038</v>
      </c>
      <c r="J24" s="75">
        <f>D24+F24</f>
        <v>413879</v>
      </c>
      <c r="K24" s="47">
        <f t="shared" si="3"/>
        <v>4.9271309523809519</v>
      </c>
      <c r="L24" s="68">
        <f t="shared" ref="L24:L34" si="5">I24</f>
        <v>9.8542619047619038</v>
      </c>
      <c r="M24" s="68">
        <f t="shared" si="4"/>
        <v>4.9271309523809519</v>
      </c>
      <c r="N24" s="69"/>
      <c r="O24" s="70"/>
      <c r="P24" s="71">
        <f>+L24*(C24)</f>
        <v>82775799.999999985</v>
      </c>
      <c r="Q24" s="71">
        <f>+M24*(C24)</f>
        <v>41387899.999999993</v>
      </c>
      <c r="S24" s="76"/>
    </row>
    <row r="25" spans="1:19" s="72" customFormat="1" ht="12.75" customHeight="1">
      <c r="A25" s="62"/>
      <c r="B25" s="74" t="s">
        <v>28</v>
      </c>
      <c r="C25" s="64">
        <v>61981200</v>
      </c>
      <c r="D25" s="65">
        <f>MARET!J25</f>
        <v>0</v>
      </c>
      <c r="E25" s="47">
        <f t="shared" si="2"/>
        <v>0</v>
      </c>
      <c r="F25" s="142">
        <v>14019966</v>
      </c>
      <c r="G25" s="47">
        <f t="shared" si="0"/>
        <v>22.619707266074229</v>
      </c>
      <c r="H25" s="47">
        <f>F25+J25</f>
        <v>28039932</v>
      </c>
      <c r="I25" s="47">
        <f t="shared" si="1"/>
        <v>45.239414532148459</v>
      </c>
      <c r="J25" s="75">
        <f>D25+F25</f>
        <v>14019966</v>
      </c>
      <c r="K25" s="47">
        <f t="shared" si="3"/>
        <v>22.619707266074229</v>
      </c>
      <c r="L25" s="68">
        <f t="shared" si="5"/>
        <v>45.239414532148459</v>
      </c>
      <c r="M25" s="68">
        <f t="shared" si="4"/>
        <v>22.619707266074229</v>
      </c>
      <c r="N25" s="69"/>
      <c r="O25" s="70"/>
      <c r="P25" s="71">
        <f>+L25*(C25)</f>
        <v>2803993200</v>
      </c>
      <c r="Q25" s="71">
        <f>+M25*(C25)</f>
        <v>1401996600</v>
      </c>
      <c r="S25" s="76"/>
    </row>
    <row r="26" spans="1:19" s="84" customFormat="1" ht="28.5">
      <c r="A26" s="77"/>
      <c r="B26" s="78" t="s">
        <v>29</v>
      </c>
      <c r="C26" s="55">
        <f>C27+C28+C29</f>
        <v>42423000</v>
      </c>
      <c r="D26" s="55">
        <f>D27+D28+D29</f>
        <v>0</v>
      </c>
      <c r="E26" s="47">
        <f t="shared" si="2"/>
        <v>0</v>
      </c>
      <c r="F26" s="79">
        <f>F27</f>
        <v>0</v>
      </c>
      <c r="G26" s="47">
        <f t="shared" si="0"/>
        <v>0</v>
      </c>
      <c r="H26" s="80">
        <f>SUM(H27)</f>
        <v>0</v>
      </c>
      <c r="I26" s="47">
        <f t="shared" si="1"/>
        <v>0</v>
      </c>
      <c r="J26" s="80">
        <f>SUM(J27)</f>
        <v>0</v>
      </c>
      <c r="K26" s="47">
        <f t="shared" si="3"/>
        <v>0</v>
      </c>
      <c r="L26" s="80"/>
      <c r="M26" s="80"/>
      <c r="N26" s="81"/>
      <c r="O26" s="82"/>
      <c r="P26" s="83"/>
      <c r="Q26" s="83"/>
      <c r="S26" s="85"/>
    </row>
    <row r="27" spans="1:19" s="72" customFormat="1" ht="42.75">
      <c r="A27" s="62"/>
      <c r="B27" s="74" t="s">
        <v>30</v>
      </c>
      <c r="C27" s="87">
        <v>15000000</v>
      </c>
      <c r="D27" s="65">
        <f>MARET!J27</f>
        <v>0</v>
      </c>
      <c r="E27" s="47">
        <f t="shared" si="2"/>
        <v>0</v>
      </c>
      <c r="F27" s="142"/>
      <c r="G27" s="47">
        <f t="shared" si="0"/>
        <v>0</v>
      </c>
      <c r="H27" s="47">
        <f>F27+J27</f>
        <v>0</v>
      </c>
      <c r="I27" s="47">
        <f t="shared" si="1"/>
        <v>0</v>
      </c>
      <c r="J27" s="75">
        <f>D27+F27</f>
        <v>0</v>
      </c>
      <c r="K27" s="47">
        <f t="shared" si="3"/>
        <v>0</v>
      </c>
      <c r="L27" s="68">
        <f t="shared" si="5"/>
        <v>0</v>
      </c>
      <c r="M27" s="68">
        <f t="shared" si="4"/>
        <v>0</v>
      </c>
      <c r="N27" s="69"/>
      <c r="O27" s="70"/>
      <c r="P27" s="71">
        <f>+L27*(C27)</f>
        <v>0</v>
      </c>
      <c r="Q27" s="71">
        <f>+M27*(C27)</f>
        <v>0</v>
      </c>
      <c r="S27" s="76"/>
    </row>
    <row r="28" spans="1:19" s="72" customFormat="1" ht="28.5">
      <c r="A28" s="62"/>
      <c r="B28" s="74" t="s">
        <v>51</v>
      </c>
      <c r="C28" s="87">
        <v>23959000</v>
      </c>
      <c r="D28" s="65">
        <f>MARET!J28</f>
        <v>0</v>
      </c>
      <c r="E28" s="47"/>
      <c r="F28" s="142"/>
      <c r="G28" s="47"/>
      <c r="H28" s="47">
        <f t="shared" ref="H28:H29" si="6">F28+J28</f>
        <v>0</v>
      </c>
      <c r="I28" s="47"/>
      <c r="J28" s="75">
        <f t="shared" ref="J28:J29" si="7">D28+F28</f>
        <v>0</v>
      </c>
      <c r="K28" s="47"/>
      <c r="L28" s="68"/>
      <c r="M28" s="68"/>
      <c r="N28" s="69"/>
      <c r="O28" s="70"/>
      <c r="P28" s="71"/>
      <c r="Q28" s="71"/>
      <c r="S28" s="76"/>
    </row>
    <row r="29" spans="1:19" s="72" customFormat="1" ht="28.5">
      <c r="A29" s="62"/>
      <c r="B29" s="74" t="s">
        <v>52</v>
      </c>
      <c r="C29" s="87">
        <v>3464000</v>
      </c>
      <c r="D29" s="65">
        <f>MARET!J29</f>
        <v>0</v>
      </c>
      <c r="E29" s="47"/>
      <c r="F29" s="142"/>
      <c r="G29" s="47"/>
      <c r="H29" s="47">
        <f t="shared" si="6"/>
        <v>0</v>
      </c>
      <c r="I29" s="47"/>
      <c r="J29" s="75">
        <f t="shared" si="7"/>
        <v>0</v>
      </c>
      <c r="K29" s="47"/>
      <c r="L29" s="68"/>
      <c r="M29" s="68"/>
      <c r="N29" s="69"/>
      <c r="O29" s="70"/>
      <c r="P29" s="71"/>
      <c r="Q29" s="71"/>
      <c r="S29" s="76"/>
    </row>
    <row r="30" spans="1:19" s="94" customFormat="1" ht="28.5">
      <c r="A30" s="88" t="s">
        <v>31</v>
      </c>
      <c r="B30" s="89" t="s">
        <v>32</v>
      </c>
      <c r="C30" s="140">
        <f>C31</f>
        <v>46248000</v>
      </c>
      <c r="D30" s="140">
        <f>D31</f>
        <v>0</v>
      </c>
      <c r="E30" s="47">
        <f t="shared" si="2"/>
        <v>0</v>
      </c>
      <c r="F30" s="90">
        <f>F31</f>
        <v>2887500</v>
      </c>
      <c r="G30" s="47">
        <f t="shared" si="0"/>
        <v>6.2435132330046699</v>
      </c>
      <c r="H30" s="68">
        <f>SUM(H31)</f>
        <v>5775000</v>
      </c>
      <c r="I30" s="47">
        <f t="shared" si="1"/>
        <v>12.48702646600934</v>
      </c>
      <c r="J30" s="68">
        <f>SUM(J31)</f>
        <v>2887500</v>
      </c>
      <c r="K30" s="47">
        <f t="shared" si="3"/>
        <v>6.2435132330046699</v>
      </c>
      <c r="L30" s="68"/>
      <c r="M30" s="68">
        <f t="shared" si="4"/>
        <v>6.2435132330046699</v>
      </c>
      <c r="N30" s="91"/>
      <c r="O30" s="92"/>
      <c r="P30" s="93"/>
      <c r="Q30" s="93"/>
      <c r="S30" s="95"/>
    </row>
    <row r="31" spans="1:19" s="84" customFormat="1" ht="28.5">
      <c r="A31" s="96"/>
      <c r="B31" s="78" t="s">
        <v>33</v>
      </c>
      <c r="C31" s="55">
        <f>C33+C34</f>
        <v>46248000</v>
      </c>
      <c r="D31" s="55">
        <f>D33+D34</f>
        <v>0</v>
      </c>
      <c r="E31" s="47">
        <f t="shared" si="2"/>
        <v>0</v>
      </c>
      <c r="F31" s="79">
        <f>F33+F34</f>
        <v>2887500</v>
      </c>
      <c r="G31" s="47">
        <f t="shared" si="0"/>
        <v>6.2435132330046699</v>
      </c>
      <c r="H31" s="80">
        <f>SUM(H33+H34)</f>
        <v>5775000</v>
      </c>
      <c r="I31" s="47">
        <f t="shared" si="1"/>
        <v>12.48702646600934</v>
      </c>
      <c r="J31" s="80">
        <f>SUM(J33+J34)</f>
        <v>2887500</v>
      </c>
      <c r="K31" s="47">
        <f t="shared" si="3"/>
        <v>6.2435132330046699</v>
      </c>
      <c r="L31" s="80"/>
      <c r="M31" s="80"/>
      <c r="N31" s="81"/>
      <c r="O31" s="82"/>
      <c r="P31" s="83"/>
      <c r="Q31" s="83"/>
      <c r="S31" s="85"/>
    </row>
    <row r="32" spans="1:19" s="72" customFormat="1" ht="28.5">
      <c r="A32" s="62"/>
      <c r="B32" s="74" t="s">
        <v>53</v>
      </c>
      <c r="C32" s="138">
        <v>0</v>
      </c>
      <c r="D32" s="65">
        <f>MARET!J32</f>
        <v>0</v>
      </c>
      <c r="E32" s="135"/>
      <c r="F32" s="136"/>
      <c r="G32" s="135"/>
      <c r="H32" s="47">
        <f>F32+J32</f>
        <v>0</v>
      </c>
      <c r="I32" s="135"/>
      <c r="J32" s="75">
        <f>D32+F32</f>
        <v>0</v>
      </c>
      <c r="K32" s="135"/>
      <c r="L32" s="68">
        <f t="shared" ref="L32" si="8">I32</f>
        <v>0</v>
      </c>
      <c r="M32" s="68">
        <f>K32</f>
        <v>0</v>
      </c>
      <c r="N32" s="69"/>
      <c r="O32" s="70"/>
      <c r="P32" s="71"/>
      <c r="Q32" s="71"/>
      <c r="S32" s="137"/>
    </row>
    <row r="33" spans="1:19" s="72" customFormat="1" ht="28.5">
      <c r="A33" s="62"/>
      <c r="B33" s="74" t="s">
        <v>34</v>
      </c>
      <c r="C33" s="64">
        <v>3600000</v>
      </c>
      <c r="D33" s="65">
        <f>MARET!J33</f>
        <v>0</v>
      </c>
      <c r="E33" s="47">
        <f>D33/C33*100</f>
        <v>0</v>
      </c>
      <c r="F33" s="142">
        <v>900000</v>
      </c>
      <c r="G33" s="47">
        <f t="shared" si="0"/>
        <v>25</v>
      </c>
      <c r="H33" s="47">
        <f>F33+J33</f>
        <v>1800000</v>
      </c>
      <c r="I33" s="47">
        <f t="shared" si="1"/>
        <v>50</v>
      </c>
      <c r="J33" s="75">
        <f>D33+F33</f>
        <v>900000</v>
      </c>
      <c r="K33" s="47">
        <f t="shared" si="3"/>
        <v>25</v>
      </c>
      <c r="L33" s="68">
        <f t="shared" si="5"/>
        <v>50</v>
      </c>
      <c r="M33" s="68">
        <f>K33</f>
        <v>25</v>
      </c>
      <c r="N33" s="69"/>
      <c r="O33" s="70"/>
      <c r="P33" s="71">
        <f>+L33*(C33)</f>
        <v>180000000</v>
      </c>
      <c r="Q33" s="71">
        <f>+M33*(C33)</f>
        <v>90000000</v>
      </c>
      <c r="S33" s="76"/>
    </row>
    <row r="34" spans="1:19" s="72" customFormat="1" ht="28.5">
      <c r="A34" s="62"/>
      <c r="B34" s="74" t="s">
        <v>35</v>
      </c>
      <c r="C34" s="87">
        <v>42648000</v>
      </c>
      <c r="D34" s="65">
        <f>MARET!J34</f>
        <v>0</v>
      </c>
      <c r="E34" s="47">
        <f>D34/C34*100</f>
        <v>0</v>
      </c>
      <c r="F34" s="142">
        <v>1987500</v>
      </c>
      <c r="G34" s="47">
        <f t="shared" si="0"/>
        <v>4.6602419808666289</v>
      </c>
      <c r="H34" s="47">
        <f>F34+J34</f>
        <v>3975000</v>
      </c>
      <c r="I34" s="47">
        <f t="shared" si="1"/>
        <v>9.3204839617332578</v>
      </c>
      <c r="J34" s="75">
        <f>D34+F34</f>
        <v>1987500</v>
      </c>
      <c r="K34" s="47">
        <f t="shared" si="3"/>
        <v>4.6602419808666289</v>
      </c>
      <c r="L34" s="68">
        <f t="shared" si="5"/>
        <v>9.3204839617332578</v>
      </c>
      <c r="M34" s="68">
        <f t="shared" si="4"/>
        <v>4.6602419808666289</v>
      </c>
      <c r="N34" s="69"/>
      <c r="O34" s="70"/>
      <c r="P34" s="71">
        <f>+L34*(C34)</f>
        <v>397500000</v>
      </c>
      <c r="Q34" s="71">
        <f>+M34*(C34)</f>
        <v>198750000</v>
      </c>
      <c r="S34" s="76"/>
    </row>
    <row r="35" spans="1:19" s="94" customFormat="1" ht="28.5">
      <c r="A35" s="88" t="s">
        <v>36</v>
      </c>
      <c r="B35" s="89" t="s">
        <v>37</v>
      </c>
      <c r="C35" s="141">
        <f>C36</f>
        <v>13500000</v>
      </c>
      <c r="D35" s="141">
        <f>D36</f>
        <v>0</v>
      </c>
      <c r="E35" s="47">
        <f t="shared" si="2"/>
        <v>0</v>
      </c>
      <c r="F35" s="90">
        <f>F36</f>
        <v>0</v>
      </c>
      <c r="G35" s="47">
        <f t="shared" si="0"/>
        <v>0</v>
      </c>
      <c r="H35" s="68">
        <f>SUM(H36)</f>
        <v>0</v>
      </c>
      <c r="I35" s="47">
        <f t="shared" si="1"/>
        <v>0</v>
      </c>
      <c r="J35" s="68">
        <f>SUM(J36)</f>
        <v>0</v>
      </c>
      <c r="K35" s="47">
        <f t="shared" si="3"/>
        <v>0</v>
      </c>
      <c r="L35" s="68"/>
      <c r="M35" s="68"/>
      <c r="N35" s="91"/>
      <c r="O35" s="92"/>
      <c r="P35" s="93"/>
      <c r="Q35" s="93"/>
      <c r="S35" s="95"/>
    </row>
    <row r="36" spans="1:19" s="84" customFormat="1" ht="28.5">
      <c r="A36" s="96"/>
      <c r="B36" s="78" t="s">
        <v>38</v>
      </c>
      <c r="C36" s="86">
        <f>C37</f>
        <v>13500000</v>
      </c>
      <c r="D36" s="86">
        <f>D37</f>
        <v>0</v>
      </c>
      <c r="E36" s="47">
        <f t="shared" si="2"/>
        <v>0</v>
      </c>
      <c r="F36" s="79">
        <f>F37</f>
        <v>0</v>
      </c>
      <c r="G36" s="47">
        <f t="shared" si="0"/>
        <v>0</v>
      </c>
      <c r="H36" s="80">
        <f>SUM(H37)</f>
        <v>0</v>
      </c>
      <c r="I36" s="47">
        <f t="shared" si="1"/>
        <v>0</v>
      </c>
      <c r="J36" s="80">
        <f>SUM(J37)</f>
        <v>0</v>
      </c>
      <c r="K36" s="47">
        <f t="shared" si="3"/>
        <v>0</v>
      </c>
      <c r="L36" s="80"/>
      <c r="M36" s="80"/>
      <c r="N36" s="81"/>
      <c r="O36" s="82"/>
      <c r="P36" s="83"/>
      <c r="Q36" s="83"/>
      <c r="S36" s="85"/>
    </row>
    <row r="37" spans="1:19" s="72" customFormat="1" ht="28.5">
      <c r="A37" s="62"/>
      <c r="B37" s="74" t="s">
        <v>39</v>
      </c>
      <c r="C37" s="64">
        <v>13500000</v>
      </c>
      <c r="D37" s="65">
        <f>MARET!J37</f>
        <v>0</v>
      </c>
      <c r="E37" s="47">
        <f t="shared" si="2"/>
        <v>0</v>
      </c>
      <c r="F37" s="66"/>
      <c r="G37" s="47">
        <f t="shared" si="0"/>
        <v>0</v>
      </c>
      <c r="H37" s="47">
        <f>F37+J37</f>
        <v>0</v>
      </c>
      <c r="I37" s="47">
        <f t="shared" si="1"/>
        <v>0</v>
      </c>
      <c r="J37" s="75">
        <f>D37+F37</f>
        <v>0</v>
      </c>
      <c r="K37" s="47">
        <f t="shared" si="3"/>
        <v>0</v>
      </c>
      <c r="L37" s="68">
        <f t="shared" ref="L37" si="9">I37</f>
        <v>0</v>
      </c>
      <c r="M37" s="68">
        <f t="shared" ref="M37" si="10">K37</f>
        <v>0</v>
      </c>
      <c r="N37" s="69"/>
      <c r="O37" s="70"/>
      <c r="P37" s="71">
        <f>+L37*(C37)</f>
        <v>0</v>
      </c>
      <c r="Q37" s="71">
        <f>+M37*(C37)</f>
        <v>0</v>
      </c>
      <c r="S37" s="76"/>
    </row>
    <row r="38" spans="1:19" s="94" customFormat="1" ht="28.5">
      <c r="A38" s="88" t="s">
        <v>40</v>
      </c>
      <c r="B38" s="89" t="s">
        <v>41</v>
      </c>
      <c r="C38" s="141">
        <f>C39</f>
        <v>25000000</v>
      </c>
      <c r="D38" s="141">
        <f>D39</f>
        <v>0</v>
      </c>
      <c r="E38" s="47">
        <f t="shared" si="2"/>
        <v>0</v>
      </c>
      <c r="F38" s="90">
        <f>F39</f>
        <v>0</v>
      </c>
      <c r="G38" s="47">
        <f t="shared" si="0"/>
        <v>0</v>
      </c>
      <c r="H38" s="68">
        <f>SUM(H39)</f>
        <v>0</v>
      </c>
      <c r="I38" s="47">
        <f t="shared" si="1"/>
        <v>0</v>
      </c>
      <c r="J38" s="68">
        <f>SUM(J39)</f>
        <v>0</v>
      </c>
      <c r="K38" s="47">
        <f t="shared" si="3"/>
        <v>0</v>
      </c>
      <c r="L38" s="68"/>
      <c r="M38" s="68"/>
      <c r="N38" s="91"/>
      <c r="O38" s="92"/>
      <c r="P38" s="93"/>
      <c r="Q38" s="93"/>
      <c r="S38" s="95"/>
    </row>
    <row r="39" spans="1:19" s="84" customFormat="1" ht="38.25" customHeight="1">
      <c r="A39" s="96"/>
      <c r="B39" s="78" t="s">
        <v>42</v>
      </c>
      <c r="C39" s="55">
        <f>C40</f>
        <v>25000000</v>
      </c>
      <c r="D39" s="80">
        <f>D40</f>
        <v>0</v>
      </c>
      <c r="E39" s="47">
        <f t="shared" si="2"/>
        <v>0</v>
      </c>
      <c r="F39" s="79">
        <f>F40</f>
        <v>0</v>
      </c>
      <c r="G39" s="47">
        <f t="shared" si="0"/>
        <v>0</v>
      </c>
      <c r="H39" s="80">
        <f>SUM(H40)</f>
        <v>0</v>
      </c>
      <c r="I39" s="47">
        <f t="shared" si="1"/>
        <v>0</v>
      </c>
      <c r="J39" s="80">
        <f>SUM(J40)</f>
        <v>0</v>
      </c>
      <c r="K39" s="47">
        <f t="shared" si="3"/>
        <v>0</v>
      </c>
      <c r="L39" s="80"/>
      <c r="M39" s="80"/>
      <c r="N39" s="81"/>
      <c r="O39" s="82"/>
      <c r="P39" s="83"/>
      <c r="Q39" s="83"/>
      <c r="S39" s="85"/>
    </row>
    <row r="40" spans="1:19" s="72" customFormat="1" ht="15.75" thickBot="1">
      <c r="A40" s="62"/>
      <c r="B40" s="74" t="s">
        <v>54</v>
      </c>
      <c r="C40" s="97">
        <v>25000000</v>
      </c>
      <c r="D40" s="65"/>
      <c r="E40" s="98">
        <f t="shared" si="2"/>
        <v>0</v>
      </c>
      <c r="F40" s="1"/>
      <c r="G40" s="98">
        <f t="shared" si="0"/>
        <v>0</v>
      </c>
      <c r="H40" s="47">
        <f>F40+J40</f>
        <v>0</v>
      </c>
      <c r="I40" s="98">
        <f t="shared" si="1"/>
        <v>0</v>
      </c>
      <c r="J40" s="75">
        <f>D40+F40</f>
        <v>0</v>
      </c>
      <c r="K40" s="98">
        <f t="shared" si="3"/>
        <v>0</v>
      </c>
      <c r="L40" s="68">
        <f t="shared" ref="L40" si="11">I40</f>
        <v>0</v>
      </c>
      <c r="M40" s="68">
        <f t="shared" ref="M40" si="12">K40</f>
        <v>0</v>
      </c>
      <c r="N40" s="99"/>
      <c r="O40" s="70"/>
      <c r="P40" s="71">
        <f>+L40*(C40)</f>
        <v>0</v>
      </c>
      <c r="Q40" s="71">
        <f>+M40*(C40)</f>
        <v>0</v>
      </c>
      <c r="S40" s="76"/>
    </row>
    <row r="41" spans="1:19" s="72" customFormat="1" ht="15.75" thickBot="1">
      <c r="A41" s="100"/>
      <c r="B41" s="101"/>
      <c r="C41" s="102"/>
      <c r="D41" s="65"/>
      <c r="E41" s="103"/>
      <c r="F41" s="104"/>
      <c r="G41" s="103"/>
      <c r="H41" s="105"/>
      <c r="I41" s="103"/>
      <c r="J41" s="105"/>
      <c r="K41" s="103"/>
      <c r="L41" s="106"/>
      <c r="M41" s="106"/>
      <c r="N41" s="107"/>
      <c r="O41" s="108"/>
      <c r="P41" s="71"/>
      <c r="Q41" s="71"/>
      <c r="S41" s="76"/>
    </row>
    <row r="42" spans="1:19" s="115" customFormat="1" ht="15.75" thickBot="1">
      <c r="A42" s="109"/>
      <c r="B42" s="110" t="s">
        <v>43</v>
      </c>
      <c r="C42" s="111">
        <f>SUM(C12+C30+C35+C38)</f>
        <v>2209324048</v>
      </c>
      <c r="D42" s="111">
        <f>SUM(D12+D30+D35+D38)</f>
        <v>360071607</v>
      </c>
      <c r="E42" s="112">
        <f>D42/C42*100</f>
        <v>16.297817756791101</v>
      </c>
      <c r="F42" s="113">
        <f>SUM(F12+F30+F35+F38)</f>
        <v>281598224</v>
      </c>
      <c r="G42" s="112">
        <f>F42/C42*100</f>
        <v>12.745899554885035</v>
      </c>
      <c r="H42" s="111">
        <f>SUM(H12+H30+H35+H38)</f>
        <v>923268055</v>
      </c>
      <c r="I42" s="112">
        <f>H42/C42*100</f>
        <v>41.789616866561168</v>
      </c>
      <c r="J42" s="111">
        <f>SUM(J12+J30+J35+J38)</f>
        <v>641669831</v>
      </c>
      <c r="K42" s="112">
        <f>SUM(J42/C42)*100</f>
        <v>29.043717311676136</v>
      </c>
      <c r="L42" s="112">
        <f>P42/(C42)</f>
        <v>41.367315755574495</v>
      </c>
      <c r="M42" s="112">
        <f>Q42/(C42)</f>
        <v>29.043717311676136</v>
      </c>
      <c r="N42" s="41"/>
      <c r="O42" s="108"/>
      <c r="P42" s="114">
        <f>SUM(P11:P40)/2</f>
        <v>91393805500.000015</v>
      </c>
      <c r="Q42" s="114">
        <f>SUM(Q11:Q40)/2</f>
        <v>64166983100</v>
      </c>
      <c r="S42" s="116"/>
    </row>
    <row r="43" spans="1:19" ht="15.75">
      <c r="A43" s="117"/>
      <c r="B43" s="117"/>
      <c r="C43" s="118"/>
      <c r="D43" s="119"/>
      <c r="E43" s="118"/>
      <c r="F43" s="120"/>
      <c r="G43" s="118"/>
      <c r="H43" s="118"/>
      <c r="I43" s="118"/>
      <c r="J43" s="117"/>
      <c r="K43" s="117"/>
      <c r="L43" s="117"/>
      <c r="M43" s="117"/>
      <c r="N43" s="117"/>
      <c r="O43" s="2"/>
      <c r="P43" s="2"/>
      <c r="Q43" s="2"/>
    </row>
    <row r="44" spans="1:19" ht="15.75">
      <c r="A44" s="117"/>
      <c r="B44" s="130"/>
      <c r="C44" s="118"/>
      <c r="D44" s="119"/>
      <c r="E44" s="118"/>
      <c r="F44" s="120"/>
      <c r="G44" s="118"/>
      <c r="H44" s="118"/>
      <c r="I44" s="118"/>
      <c r="J44" s="121" t="s">
        <v>114</v>
      </c>
      <c r="K44" s="121"/>
      <c r="L44" s="121"/>
      <c r="M44" s="121"/>
      <c r="N44" s="121"/>
      <c r="Q44" s="2"/>
    </row>
    <row r="45" spans="1:19" ht="15.75">
      <c r="A45" s="117"/>
      <c r="B45" s="117"/>
      <c r="C45" s="118"/>
      <c r="D45" s="119"/>
      <c r="E45" s="118"/>
      <c r="F45" s="120"/>
      <c r="G45" s="118"/>
      <c r="H45" s="118"/>
      <c r="I45" s="118"/>
      <c r="J45" s="122" t="s">
        <v>44</v>
      </c>
      <c r="K45" s="122"/>
      <c r="L45" s="122"/>
      <c r="M45" s="122"/>
      <c r="N45" s="122"/>
      <c r="Q45" s="2"/>
    </row>
    <row r="46" spans="1:19" ht="15.75">
      <c r="A46" s="117"/>
      <c r="B46" s="117"/>
      <c r="C46" s="131"/>
      <c r="D46" s="119"/>
      <c r="E46" s="118"/>
      <c r="F46" s="120"/>
      <c r="G46" s="118"/>
      <c r="H46" s="118"/>
      <c r="I46" s="118"/>
      <c r="J46" s="123"/>
      <c r="K46" s="123"/>
      <c r="L46" s="123"/>
      <c r="M46" s="123"/>
      <c r="N46" s="123"/>
      <c r="Q46" s="2"/>
    </row>
    <row r="47" spans="1:19" ht="15.75">
      <c r="A47" s="117"/>
      <c r="B47" s="117"/>
      <c r="C47" s="132"/>
      <c r="D47" s="119"/>
      <c r="E47" s="118"/>
      <c r="F47" s="120"/>
      <c r="G47" s="118"/>
      <c r="H47" s="118"/>
      <c r="I47" s="118"/>
      <c r="J47" s="118"/>
      <c r="K47" s="124"/>
      <c r="L47" s="125"/>
      <c r="M47" s="124"/>
      <c r="N47" s="124"/>
      <c r="Q47" s="2"/>
    </row>
    <row r="48" spans="1:19" ht="15.75">
      <c r="A48" s="117"/>
      <c r="B48" s="117"/>
      <c r="C48" s="118"/>
      <c r="D48" s="119"/>
      <c r="E48" s="118"/>
      <c r="F48" s="120"/>
      <c r="G48" s="118"/>
      <c r="H48" s="118"/>
      <c r="I48" s="118"/>
      <c r="J48" s="118"/>
      <c r="K48" s="124"/>
      <c r="L48" s="125"/>
      <c r="M48" s="124"/>
      <c r="N48" s="124"/>
      <c r="Q48" s="2"/>
    </row>
    <row r="49" spans="1:17" ht="15.75">
      <c r="A49" s="117"/>
      <c r="B49" s="117"/>
      <c r="C49" s="126"/>
      <c r="D49" s="127"/>
      <c r="E49" s="126"/>
      <c r="F49" s="128"/>
      <c r="G49" s="126"/>
      <c r="H49" s="126"/>
      <c r="I49" s="126"/>
      <c r="J49" s="118"/>
      <c r="K49" s="124"/>
      <c r="L49" s="125"/>
      <c r="M49" s="124"/>
      <c r="N49" s="124"/>
      <c r="Q49" s="2"/>
    </row>
    <row r="50" spans="1:17" ht="15.75">
      <c r="A50" s="117"/>
      <c r="B50" s="117"/>
      <c r="C50" s="118"/>
      <c r="D50" s="119"/>
      <c r="E50" s="118"/>
      <c r="F50" s="120"/>
      <c r="G50" s="118"/>
      <c r="H50" s="118"/>
      <c r="I50" s="118"/>
      <c r="J50" s="129" t="s">
        <v>45</v>
      </c>
      <c r="K50" s="129"/>
      <c r="L50" s="129"/>
      <c r="M50" s="129"/>
      <c r="N50" s="129"/>
      <c r="Q50" s="2"/>
    </row>
    <row r="51" spans="1:17" ht="15.75">
      <c r="A51" s="117"/>
      <c r="B51" s="117"/>
      <c r="C51" s="118"/>
      <c r="D51" s="119"/>
      <c r="E51" s="118"/>
      <c r="F51" s="120"/>
      <c r="G51" s="118"/>
      <c r="H51" s="118"/>
      <c r="I51" s="118"/>
      <c r="J51" s="125" t="s">
        <v>46</v>
      </c>
      <c r="K51" s="125"/>
      <c r="L51" s="125"/>
      <c r="M51" s="125"/>
      <c r="N51" s="125"/>
      <c r="Q51" s="2"/>
    </row>
    <row r="52" spans="1:17" ht="15.75">
      <c r="A52" s="117"/>
      <c r="B52" s="117"/>
      <c r="C52" s="118"/>
      <c r="D52" s="119"/>
      <c r="E52" s="118"/>
      <c r="F52" s="120"/>
      <c r="G52" s="118"/>
      <c r="H52" s="118"/>
      <c r="I52" s="118"/>
      <c r="J52" s="125" t="s">
        <v>47</v>
      </c>
      <c r="K52" s="125"/>
      <c r="L52" s="125"/>
      <c r="M52" s="125"/>
      <c r="N52" s="125"/>
      <c r="Q52" s="2"/>
    </row>
    <row r="62" spans="1:17">
      <c r="M62" t="s">
        <v>48</v>
      </c>
    </row>
  </sheetData>
  <mergeCells count="9">
    <mergeCell ref="D7:E7"/>
    <mergeCell ref="F7:G7"/>
    <mergeCell ref="H7:I7"/>
    <mergeCell ref="J7:K7"/>
    <mergeCell ref="A1:O1"/>
    <mergeCell ref="A2:O2"/>
    <mergeCell ref="A3:O3"/>
    <mergeCell ref="D6:K6"/>
    <mergeCell ref="L6:M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27E91-B964-4B4C-BA33-F72C11F857E3}">
  <dimension ref="A1:X62"/>
  <sheetViews>
    <sheetView topLeftCell="B1" zoomScale="80" zoomScaleNormal="80" workbookViewId="0">
      <selection activeCell="J21" sqref="J21"/>
    </sheetView>
  </sheetViews>
  <sheetFormatPr defaultRowHeight="15"/>
  <cols>
    <col min="1" max="1" width="6.85546875" customWidth="1"/>
    <col min="2" max="2" width="55.140625" customWidth="1"/>
    <col min="3" max="3" width="24.7109375" customWidth="1"/>
    <col min="4" max="4" width="29.7109375" style="1" customWidth="1"/>
    <col min="5" max="5" width="10.85546875" customWidth="1"/>
    <col min="6" max="6" width="20" style="6" customWidth="1"/>
    <col min="7" max="7" width="12.42578125" customWidth="1"/>
    <col min="8" max="8" width="25.140625" customWidth="1"/>
    <col min="9" max="9" width="12.28515625" customWidth="1"/>
    <col min="10" max="10" width="22.7109375" customWidth="1"/>
    <col min="11" max="11" width="11" customWidth="1"/>
    <col min="12" max="12" width="10" customWidth="1"/>
    <col min="13" max="13" width="13.42578125" customWidth="1"/>
    <col min="14" max="14" width="15.5703125" customWidth="1"/>
    <col min="16" max="16" width="33.28515625" customWidth="1"/>
    <col min="17" max="17" width="32.140625" customWidth="1"/>
    <col min="19" max="19" width="14.7109375" style="1" customWidth="1"/>
  </cols>
  <sheetData>
    <row r="1" spans="1:24" ht="18">
      <c r="A1" s="190" t="s">
        <v>56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</row>
    <row r="2" spans="1:24" ht="18">
      <c r="A2" s="190" t="s">
        <v>115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2"/>
    </row>
    <row r="3" spans="1:24" ht="18">
      <c r="A3" s="190" t="s">
        <v>0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3"/>
      <c r="Q3" s="3"/>
      <c r="R3" s="3"/>
      <c r="S3" s="4"/>
      <c r="T3" s="3"/>
      <c r="U3" s="3"/>
      <c r="V3" s="3"/>
      <c r="W3" s="3"/>
      <c r="X3" s="3"/>
    </row>
    <row r="4" spans="1:24">
      <c r="A4" s="3"/>
      <c r="B4" s="5"/>
      <c r="O4" s="2"/>
      <c r="P4" s="2"/>
    </row>
    <row r="5" spans="1:24">
      <c r="A5" s="7"/>
      <c r="B5" s="7"/>
      <c r="C5" s="7"/>
      <c r="D5" s="8"/>
      <c r="E5" s="9"/>
      <c r="F5" s="10"/>
      <c r="G5" s="9"/>
      <c r="H5" s="9"/>
      <c r="I5" s="9"/>
      <c r="N5" s="11"/>
    </row>
    <row r="6" spans="1:24" ht="60.75" customHeight="1">
      <c r="A6" s="12" t="s">
        <v>1</v>
      </c>
      <c r="B6" s="13" t="s">
        <v>2</v>
      </c>
      <c r="C6" s="12" t="s">
        <v>3</v>
      </c>
      <c r="D6" s="188" t="s">
        <v>4</v>
      </c>
      <c r="E6" s="191"/>
      <c r="F6" s="191"/>
      <c r="G6" s="191"/>
      <c r="H6" s="191"/>
      <c r="I6" s="191"/>
      <c r="J6" s="191"/>
      <c r="K6" s="189"/>
      <c r="L6" s="188" t="s">
        <v>5</v>
      </c>
      <c r="M6" s="189"/>
      <c r="N6" s="15" t="s">
        <v>6</v>
      </c>
      <c r="O6" s="16"/>
    </row>
    <row r="7" spans="1:24" ht="45" customHeight="1">
      <c r="A7" s="15"/>
      <c r="B7" s="14"/>
      <c r="C7" s="15"/>
      <c r="D7" s="188" t="s">
        <v>7</v>
      </c>
      <c r="E7" s="189"/>
      <c r="F7" s="188" t="s">
        <v>8</v>
      </c>
      <c r="G7" s="189"/>
      <c r="H7" s="188" t="s">
        <v>9</v>
      </c>
      <c r="I7" s="189"/>
      <c r="J7" s="188" t="s">
        <v>10</v>
      </c>
      <c r="K7" s="189"/>
      <c r="L7" s="17" t="s">
        <v>11</v>
      </c>
      <c r="M7" s="17" t="s">
        <v>12</v>
      </c>
      <c r="N7" s="15"/>
      <c r="O7" s="18"/>
    </row>
    <row r="8" spans="1:24">
      <c r="A8" s="17"/>
      <c r="B8" s="19"/>
      <c r="C8" s="17" t="s">
        <v>13</v>
      </c>
      <c r="D8" s="20" t="s">
        <v>14</v>
      </c>
      <c r="E8" s="15" t="s">
        <v>15</v>
      </c>
      <c r="F8" s="21" t="s">
        <v>14</v>
      </c>
      <c r="G8" s="15" t="s">
        <v>15</v>
      </c>
      <c r="H8" s="15" t="s">
        <v>14</v>
      </c>
      <c r="I8" s="15" t="s">
        <v>15</v>
      </c>
      <c r="J8" s="15" t="s">
        <v>14</v>
      </c>
      <c r="K8" s="15" t="s">
        <v>15</v>
      </c>
      <c r="L8" s="15" t="s">
        <v>15</v>
      </c>
      <c r="M8" s="15" t="s">
        <v>15</v>
      </c>
      <c r="N8" s="17"/>
      <c r="O8" s="22"/>
    </row>
    <row r="9" spans="1:24" ht="15.75" thickBot="1">
      <c r="A9" s="23">
        <v>1</v>
      </c>
      <c r="B9" s="13">
        <v>2</v>
      </c>
      <c r="C9" s="12">
        <v>3</v>
      </c>
      <c r="D9" s="24">
        <v>4</v>
      </c>
      <c r="E9" s="12">
        <v>5</v>
      </c>
      <c r="F9" s="24">
        <v>6</v>
      </c>
      <c r="G9" s="12">
        <v>7</v>
      </c>
      <c r="H9" s="12">
        <v>8</v>
      </c>
      <c r="I9" s="12">
        <v>9</v>
      </c>
      <c r="J9" s="12">
        <v>10</v>
      </c>
      <c r="K9" s="12">
        <v>11</v>
      </c>
      <c r="L9" s="12">
        <v>12</v>
      </c>
      <c r="M9" s="12">
        <v>13</v>
      </c>
      <c r="N9" s="12">
        <v>14</v>
      </c>
      <c r="O9" s="25"/>
      <c r="P9" s="26"/>
    </row>
    <row r="10" spans="1:24" ht="15.75" thickBot="1">
      <c r="A10" s="27"/>
      <c r="B10" s="28" t="s">
        <v>16</v>
      </c>
      <c r="C10" s="29"/>
      <c r="D10" s="30"/>
      <c r="E10" s="29"/>
      <c r="F10" s="31"/>
      <c r="G10" s="29"/>
      <c r="H10" s="29"/>
      <c r="I10" s="29"/>
      <c r="J10" s="29"/>
      <c r="K10" s="29"/>
      <c r="L10" s="29"/>
      <c r="M10" s="29"/>
      <c r="N10" s="29"/>
      <c r="O10" s="32"/>
      <c r="P10" s="26"/>
    </row>
    <row r="11" spans="1:24" s="44" customFormat="1" ht="15.75">
      <c r="A11" s="33"/>
      <c r="B11" s="34" t="s">
        <v>0</v>
      </c>
      <c r="C11" s="35">
        <f>C12+C30+C35+C38</f>
        <v>2209324048</v>
      </c>
      <c r="D11" s="35">
        <f>D12+D30+D35+D38</f>
        <v>641669831</v>
      </c>
      <c r="E11" s="36">
        <f>D11/C11*100</f>
        <v>29.043717311676136</v>
      </c>
      <c r="F11" s="37">
        <f>F12+F30+F35+F38</f>
        <v>167721903</v>
      </c>
      <c r="G11" s="36">
        <f>F11/C11*100</f>
        <v>7.5915483358736342</v>
      </c>
      <c r="H11" s="35">
        <f>SUM(H12+H30+H35+H38)</f>
        <v>977113637</v>
      </c>
      <c r="I11" s="36">
        <f>H11/C11*100</f>
        <v>44.226813983423405</v>
      </c>
      <c r="J11" s="38">
        <f>SUM(J12+J30+J35+J38)</f>
        <v>809391734</v>
      </c>
      <c r="K11" s="39">
        <f>SUM(J11/C11)*100</f>
        <v>36.635265647549772</v>
      </c>
      <c r="L11" s="40">
        <f>P11/(C11)</f>
        <v>43.925138002209444</v>
      </c>
      <c r="M11" s="40">
        <f>Q11/(C11)</f>
        <v>36.63526564754978</v>
      </c>
      <c r="N11" s="41"/>
      <c r="O11" s="42"/>
      <c r="P11" s="43">
        <f>SUM(P14:P40)</f>
        <v>97044863700</v>
      </c>
      <c r="Q11" s="43">
        <f>SUM(Q14:Q40)</f>
        <v>80939173400.000015</v>
      </c>
      <c r="S11" s="1"/>
    </row>
    <row r="12" spans="1:24" s="52" customFormat="1" ht="28.5">
      <c r="A12" s="45" t="s">
        <v>17</v>
      </c>
      <c r="B12" s="139" t="s">
        <v>55</v>
      </c>
      <c r="C12" s="46">
        <f>C13+C16+C19+C21+C23+C26</f>
        <v>2124576048</v>
      </c>
      <c r="D12" s="46">
        <f>D13+D16+D19+D21+D23+D26</f>
        <v>638782331</v>
      </c>
      <c r="E12" s="47">
        <f>D12/C12*100</f>
        <v>30.066343428907938</v>
      </c>
      <c r="F12" s="46">
        <f>F13+F16+F19+F21+F23+F26</f>
        <v>149473303</v>
      </c>
      <c r="G12" s="47">
        <f t="shared" ref="G12:G40" si="0">F12/C12*100</f>
        <v>7.0354414068024926</v>
      </c>
      <c r="H12" s="48">
        <f>SUM(H13+H16+H19+H23+H26)</f>
        <v>937728937</v>
      </c>
      <c r="I12" s="47">
        <f t="shared" ref="I12:I40" si="1">H12/C12*100</f>
        <v>44.137226242512924</v>
      </c>
      <c r="J12" s="48">
        <f>SUM(J13+J16+J19+J23+J26)</f>
        <v>788255634</v>
      </c>
      <c r="K12" s="48"/>
      <c r="L12" s="48"/>
      <c r="M12" s="48"/>
      <c r="N12" s="49"/>
      <c r="O12" s="50"/>
      <c r="P12" s="51"/>
      <c r="Q12" s="51"/>
      <c r="S12" s="1"/>
    </row>
    <row r="13" spans="1:24" s="61" customFormat="1" ht="15" customHeight="1">
      <c r="A13" s="53"/>
      <c r="B13" s="54" t="s">
        <v>18</v>
      </c>
      <c r="C13" s="55">
        <f>C14+C15</f>
        <v>3718400</v>
      </c>
      <c r="D13" s="55">
        <f>D14+D15</f>
        <v>0</v>
      </c>
      <c r="E13" s="47">
        <f t="shared" ref="E13:E40" si="2">D13/C13*100</f>
        <v>0</v>
      </c>
      <c r="F13" s="56">
        <f>F14+F15</f>
        <v>0</v>
      </c>
      <c r="G13" s="47">
        <f t="shared" si="0"/>
        <v>0</v>
      </c>
      <c r="H13" s="57">
        <f>SUM(H14+H15)</f>
        <v>0</v>
      </c>
      <c r="I13" s="47">
        <f t="shared" si="1"/>
        <v>0</v>
      </c>
      <c r="J13" s="57">
        <f>SUM(J14+J15)</f>
        <v>0</v>
      </c>
      <c r="K13" s="57"/>
      <c r="L13" s="57"/>
      <c r="M13" s="57"/>
      <c r="N13" s="58"/>
      <c r="O13" s="59"/>
      <c r="P13" s="60"/>
      <c r="Q13" s="60"/>
      <c r="S13" s="1"/>
    </row>
    <row r="14" spans="1:24" s="72" customFormat="1" ht="15" customHeight="1">
      <c r="A14" s="62"/>
      <c r="B14" s="63" t="s">
        <v>19</v>
      </c>
      <c r="C14" s="64">
        <v>2031800</v>
      </c>
      <c r="D14" s="65">
        <f>APRIL!J14</f>
        <v>0</v>
      </c>
      <c r="E14" s="47">
        <f t="shared" si="2"/>
        <v>0</v>
      </c>
      <c r="F14" s="66"/>
      <c r="G14" s="47">
        <f t="shared" si="0"/>
        <v>0</v>
      </c>
      <c r="H14" s="47">
        <f>F14+J14</f>
        <v>0</v>
      </c>
      <c r="I14" s="47">
        <f t="shared" si="1"/>
        <v>0</v>
      </c>
      <c r="J14" s="67">
        <f>D14+F14</f>
        <v>0</v>
      </c>
      <c r="K14" s="47">
        <f>SUM(J14/C14)*100</f>
        <v>0</v>
      </c>
      <c r="L14" s="68">
        <f>I14</f>
        <v>0</v>
      </c>
      <c r="M14" s="68">
        <f>K14</f>
        <v>0</v>
      </c>
      <c r="N14" s="69"/>
      <c r="O14" s="70"/>
      <c r="P14" s="71">
        <f>+L14*(C14)</f>
        <v>0</v>
      </c>
      <c r="Q14" s="71">
        <f>+M14*(C14)</f>
        <v>0</v>
      </c>
      <c r="S14" s="73"/>
    </row>
    <row r="15" spans="1:24" s="72" customFormat="1" ht="27.75" customHeight="1">
      <c r="A15" s="62"/>
      <c r="B15" s="74" t="s">
        <v>20</v>
      </c>
      <c r="C15" s="64">
        <v>1686600</v>
      </c>
      <c r="D15" s="65">
        <f>APRIL!J15</f>
        <v>0</v>
      </c>
      <c r="E15" s="47">
        <f>D15/C15*100</f>
        <v>0</v>
      </c>
      <c r="F15" s="1"/>
      <c r="G15" s="47">
        <f t="shared" si="0"/>
        <v>0</v>
      </c>
      <c r="H15" s="47">
        <f>F15+J15</f>
        <v>0</v>
      </c>
      <c r="I15" s="47">
        <f t="shared" si="1"/>
        <v>0</v>
      </c>
      <c r="J15" s="75">
        <f>D15+F15</f>
        <v>0</v>
      </c>
      <c r="K15" s="47">
        <f t="shared" ref="K15:K40" si="3">SUM(J15/C15)*100</f>
        <v>0</v>
      </c>
      <c r="L15" s="68"/>
      <c r="M15" s="68">
        <f>K15</f>
        <v>0</v>
      </c>
      <c r="N15" s="69"/>
      <c r="O15" s="70"/>
      <c r="P15" s="71">
        <f>+L15*(C15)</f>
        <v>0</v>
      </c>
      <c r="Q15" s="71">
        <f>+M15*(C15)</f>
        <v>0</v>
      </c>
      <c r="S15" s="76"/>
    </row>
    <row r="16" spans="1:24" s="84" customFormat="1" ht="15" customHeight="1">
      <c r="A16" s="77"/>
      <c r="B16" s="78" t="s">
        <v>21</v>
      </c>
      <c r="C16" s="55">
        <f>C17+C18</f>
        <v>1906582148</v>
      </c>
      <c r="D16" s="55">
        <f>D17+D18</f>
        <v>619683486</v>
      </c>
      <c r="E16" s="47">
        <f>D16/C16*100</f>
        <v>32.502322894927268</v>
      </c>
      <c r="F16" s="79">
        <f>F17+F18</f>
        <v>134204931</v>
      </c>
      <c r="G16" s="47">
        <f t="shared" si="0"/>
        <v>7.0390321833643856</v>
      </c>
      <c r="H16" s="80">
        <f>SUM(H17+H18)</f>
        <v>888093348</v>
      </c>
      <c r="I16" s="47">
        <f t="shared" si="1"/>
        <v>46.580387261656035</v>
      </c>
      <c r="J16" s="80">
        <f>SUM(J17+J18)</f>
        <v>753888417</v>
      </c>
      <c r="K16" s="47">
        <f t="shared" si="3"/>
        <v>39.541355078291652</v>
      </c>
      <c r="L16" s="80"/>
      <c r="M16" s="80"/>
      <c r="N16" s="81"/>
      <c r="O16" s="82"/>
      <c r="P16" s="83"/>
      <c r="Q16" s="83"/>
      <c r="S16" s="85"/>
    </row>
    <row r="17" spans="1:19" s="72" customFormat="1">
      <c r="A17" s="62"/>
      <c r="B17" s="74" t="s">
        <v>22</v>
      </c>
      <c r="C17" s="64">
        <v>1875082148</v>
      </c>
      <c r="D17" s="65">
        <f>APRIL!J17</f>
        <v>615018486</v>
      </c>
      <c r="E17" s="47">
        <f t="shared" si="2"/>
        <v>32.799548897417161</v>
      </c>
      <c r="F17" s="142">
        <v>133204931</v>
      </c>
      <c r="G17" s="47">
        <f>F17/C17*100</f>
        <v>7.1039517464383639</v>
      </c>
      <c r="H17" s="47">
        <f>F17+J17</f>
        <v>881428348</v>
      </c>
      <c r="I17" s="47">
        <f>H17/C17*100</f>
        <v>47.007452390293892</v>
      </c>
      <c r="J17" s="75">
        <f>D17+F17</f>
        <v>748223417</v>
      </c>
      <c r="K17" s="47">
        <f>SUM(J17/C17)*100</f>
        <v>39.90350064385553</v>
      </c>
      <c r="L17" s="68">
        <f>I17</f>
        <v>47.007452390293892</v>
      </c>
      <c r="M17" s="68">
        <f t="shared" ref="M17:M34" si="4">K17</f>
        <v>39.90350064385553</v>
      </c>
      <c r="N17" s="69"/>
      <c r="O17" s="70"/>
      <c r="P17" s="71">
        <f>+L17*(C17)</f>
        <v>88142834800</v>
      </c>
      <c r="Q17" s="71">
        <f>+M17*(C17)</f>
        <v>74822341700.000015</v>
      </c>
      <c r="S17" s="76"/>
    </row>
    <row r="18" spans="1:19" s="72" customFormat="1" ht="28.5">
      <c r="A18" s="62"/>
      <c r="B18" s="74" t="s">
        <v>23</v>
      </c>
      <c r="C18" s="64">
        <v>31500000</v>
      </c>
      <c r="D18" s="65">
        <f>APRIL!J18</f>
        <v>4665000</v>
      </c>
      <c r="E18" s="47">
        <f t="shared" si="2"/>
        <v>14.809523809523808</v>
      </c>
      <c r="F18" s="142">
        <v>1000000</v>
      </c>
      <c r="G18" s="47">
        <f t="shared" si="0"/>
        <v>3.1746031746031744</v>
      </c>
      <c r="H18" s="47">
        <f>F18+J18</f>
        <v>6665000</v>
      </c>
      <c r="I18" s="47">
        <f t="shared" si="1"/>
        <v>21.158730158730158</v>
      </c>
      <c r="J18" s="75">
        <f>D18+F18</f>
        <v>5665000</v>
      </c>
      <c r="K18" s="47">
        <f>SUM(J18/C18)*100</f>
        <v>17.984126984126984</v>
      </c>
      <c r="L18" s="68"/>
      <c r="M18" s="68">
        <f t="shared" si="4"/>
        <v>17.984126984126984</v>
      </c>
      <c r="N18" s="69"/>
      <c r="O18" s="70"/>
      <c r="P18" s="71">
        <f>+L18*(C18)</f>
        <v>0</v>
      </c>
      <c r="Q18" s="71">
        <f>+M18*(C18)</f>
        <v>566500000</v>
      </c>
      <c r="S18" s="76"/>
    </row>
    <row r="19" spans="1:19" s="84" customFormat="1">
      <c r="A19" s="77"/>
      <c r="B19" s="78" t="s">
        <v>24</v>
      </c>
      <c r="C19" s="143">
        <f>C20</f>
        <v>88453300</v>
      </c>
      <c r="D19" s="80">
        <f>D20</f>
        <v>4665000</v>
      </c>
      <c r="E19" s="47">
        <f t="shared" si="2"/>
        <v>5.2739694279354188</v>
      </c>
      <c r="F19" s="79">
        <f>F20</f>
        <v>7125000</v>
      </c>
      <c r="G19" s="47">
        <f t="shared" si="0"/>
        <v>8.0550980008659945</v>
      </c>
      <c r="H19" s="80">
        <f>SUM(H20)</f>
        <v>18915000</v>
      </c>
      <c r="I19" s="47">
        <f t="shared" si="1"/>
        <v>21.384165429667405</v>
      </c>
      <c r="J19" s="80">
        <f>SUM(J20)</f>
        <v>11790000</v>
      </c>
      <c r="K19" s="47">
        <f t="shared" si="3"/>
        <v>13.329067428801414</v>
      </c>
      <c r="L19" s="80"/>
      <c r="M19" s="80"/>
      <c r="N19" s="81"/>
      <c r="O19" s="82"/>
      <c r="P19" s="83"/>
      <c r="Q19" s="83"/>
      <c r="S19" s="85"/>
    </row>
    <row r="20" spans="1:19" s="72" customFormat="1">
      <c r="A20" s="62"/>
      <c r="B20" s="74" t="s">
        <v>25</v>
      </c>
      <c r="C20" s="64">
        <v>88453300</v>
      </c>
      <c r="D20" s="65">
        <f>APRIL!J20</f>
        <v>4665000</v>
      </c>
      <c r="E20" s="47">
        <f t="shared" si="2"/>
        <v>5.2739694279354188</v>
      </c>
      <c r="F20" s="1">
        <v>7125000</v>
      </c>
      <c r="G20" s="47">
        <f t="shared" si="0"/>
        <v>8.0550980008659945</v>
      </c>
      <c r="H20" s="47">
        <f>F20+J20</f>
        <v>18915000</v>
      </c>
      <c r="I20" s="47">
        <f t="shared" si="1"/>
        <v>21.384165429667405</v>
      </c>
      <c r="J20" s="75">
        <f>D20+F20</f>
        <v>11790000</v>
      </c>
      <c r="K20" s="47">
        <f t="shared" si="3"/>
        <v>13.329067428801414</v>
      </c>
      <c r="L20" s="68">
        <f>I20</f>
        <v>21.384165429667405</v>
      </c>
      <c r="M20" s="68">
        <f t="shared" si="4"/>
        <v>13.329067428801414</v>
      </c>
      <c r="N20" s="69"/>
      <c r="O20" s="70"/>
      <c r="P20" s="71">
        <f>+L20*(C20)</f>
        <v>1891500000</v>
      </c>
      <c r="Q20" s="71">
        <f>+M20*(C20)</f>
        <v>1179000000.0000002</v>
      </c>
      <c r="S20" s="76"/>
    </row>
    <row r="21" spans="1:19" s="84" customFormat="1" ht="28.5">
      <c r="A21" s="96"/>
      <c r="B21" s="78" t="s">
        <v>49</v>
      </c>
      <c r="C21" s="143">
        <f>C22</f>
        <v>13018000</v>
      </c>
      <c r="D21" s="80">
        <f>D22</f>
        <v>0</v>
      </c>
      <c r="E21" s="80"/>
      <c r="F21" s="133"/>
      <c r="G21" s="80"/>
      <c r="H21" s="80"/>
      <c r="I21" s="80"/>
      <c r="J21" s="134"/>
      <c r="K21" s="80"/>
      <c r="L21" s="80"/>
      <c r="M21" s="80"/>
      <c r="N21" s="81"/>
      <c r="O21" s="82"/>
      <c r="P21" s="83"/>
      <c r="Q21" s="83"/>
      <c r="S21" s="85"/>
    </row>
    <row r="22" spans="1:19" s="72" customFormat="1">
      <c r="A22" s="62"/>
      <c r="B22" s="74" t="s">
        <v>50</v>
      </c>
      <c r="C22" s="64">
        <v>13018000</v>
      </c>
      <c r="D22" s="65">
        <f>APRIL!J22</f>
        <v>0</v>
      </c>
      <c r="E22" s="47"/>
      <c r="F22" s="1"/>
      <c r="G22" s="47"/>
      <c r="H22" s="47"/>
      <c r="I22" s="47"/>
      <c r="J22" s="75"/>
      <c r="K22" s="47"/>
      <c r="L22" s="68"/>
      <c r="M22" s="68"/>
      <c r="N22" s="69"/>
      <c r="O22" s="70"/>
      <c r="P22" s="71"/>
      <c r="Q22" s="71"/>
      <c r="S22" s="76"/>
    </row>
    <row r="23" spans="1:19" s="84" customFormat="1" ht="28.5">
      <c r="A23" s="77"/>
      <c r="B23" s="78" t="s">
        <v>26</v>
      </c>
      <c r="C23" s="55">
        <f>C24+C25</f>
        <v>70381200</v>
      </c>
      <c r="D23" s="55">
        <f>D24+D25</f>
        <v>14433845</v>
      </c>
      <c r="E23" s="47">
        <f t="shared" si="2"/>
        <v>20.508097332810465</v>
      </c>
      <c r="F23" s="79">
        <f>F24+F25</f>
        <v>5196372</v>
      </c>
      <c r="G23" s="47">
        <f t="shared" si="0"/>
        <v>7.3831818724318428</v>
      </c>
      <c r="H23" s="80">
        <f>SUM(H24+H25)</f>
        <v>24826589</v>
      </c>
      <c r="I23" s="47">
        <f t="shared" si="1"/>
        <v>35.274461077674154</v>
      </c>
      <c r="J23" s="80">
        <f>SUM(J24+J25)</f>
        <v>19630217</v>
      </c>
      <c r="K23" s="47">
        <f t="shared" si="3"/>
        <v>27.891279205242309</v>
      </c>
      <c r="L23" s="80"/>
      <c r="M23" s="80"/>
      <c r="N23" s="81"/>
      <c r="O23" s="82"/>
      <c r="P23" s="83"/>
      <c r="Q23" s="83"/>
      <c r="S23" s="85"/>
    </row>
    <row r="24" spans="1:19" s="72" customFormat="1" ht="28.5">
      <c r="A24" s="62"/>
      <c r="B24" s="74" t="s">
        <v>27</v>
      </c>
      <c r="C24" s="64">
        <v>8400000</v>
      </c>
      <c r="D24" s="65">
        <f>APRIL!J24</f>
        <v>413879</v>
      </c>
      <c r="E24" s="47">
        <f t="shared" si="2"/>
        <v>4.9271309523809519</v>
      </c>
      <c r="F24" s="142">
        <v>416328</v>
      </c>
      <c r="G24" s="47">
        <f t="shared" si="0"/>
        <v>4.9562857142857144</v>
      </c>
      <c r="H24" s="47">
        <f>F24+J24</f>
        <v>1246535</v>
      </c>
      <c r="I24" s="47">
        <f t="shared" si="1"/>
        <v>14.83970238095238</v>
      </c>
      <c r="J24" s="75">
        <f>D24+F24</f>
        <v>830207</v>
      </c>
      <c r="K24" s="47">
        <f t="shared" si="3"/>
        <v>9.8834166666666672</v>
      </c>
      <c r="L24" s="68">
        <f t="shared" ref="L24:L34" si="5">I24</f>
        <v>14.83970238095238</v>
      </c>
      <c r="M24" s="68">
        <f t="shared" si="4"/>
        <v>9.8834166666666672</v>
      </c>
      <c r="N24" s="69"/>
      <c r="O24" s="70"/>
      <c r="P24" s="71">
        <f>+L24*(C24)</f>
        <v>124653499.99999999</v>
      </c>
      <c r="Q24" s="71">
        <f>+M24*(C24)</f>
        <v>83020700</v>
      </c>
      <c r="S24" s="76"/>
    </row>
    <row r="25" spans="1:19" s="72" customFormat="1" ht="12.75" customHeight="1">
      <c r="A25" s="62"/>
      <c r="B25" s="74" t="s">
        <v>28</v>
      </c>
      <c r="C25" s="64">
        <v>61981200</v>
      </c>
      <c r="D25" s="65">
        <f>APRIL!J25</f>
        <v>14019966</v>
      </c>
      <c r="E25" s="47">
        <f t="shared" si="2"/>
        <v>22.619707266074229</v>
      </c>
      <c r="F25" s="142">
        <v>4780044</v>
      </c>
      <c r="G25" s="47">
        <f t="shared" si="0"/>
        <v>7.7120868908636817</v>
      </c>
      <c r="H25" s="47">
        <f>F25+J25</f>
        <v>23580054</v>
      </c>
      <c r="I25" s="47">
        <f t="shared" si="1"/>
        <v>38.043881047801591</v>
      </c>
      <c r="J25" s="75">
        <f>D25+F25</f>
        <v>18800010</v>
      </c>
      <c r="K25" s="47">
        <f t="shared" si="3"/>
        <v>30.331794156937907</v>
      </c>
      <c r="L25" s="68">
        <f t="shared" si="5"/>
        <v>38.043881047801591</v>
      </c>
      <c r="M25" s="68">
        <f t="shared" si="4"/>
        <v>30.331794156937907</v>
      </c>
      <c r="N25" s="69"/>
      <c r="O25" s="70"/>
      <c r="P25" s="71">
        <f>+L25*(C25)</f>
        <v>2358005400</v>
      </c>
      <c r="Q25" s="71">
        <f>+M25*(C25)</f>
        <v>1880000999.9999998</v>
      </c>
      <c r="S25" s="76"/>
    </row>
    <row r="26" spans="1:19" s="84" customFormat="1" ht="28.5">
      <c r="A26" s="77"/>
      <c r="B26" s="78" t="s">
        <v>29</v>
      </c>
      <c r="C26" s="55">
        <f>C27+C28+C29</f>
        <v>42423000</v>
      </c>
      <c r="D26" s="55">
        <f>D27+D28+D29</f>
        <v>0</v>
      </c>
      <c r="E26" s="47">
        <f t="shared" si="2"/>
        <v>0</v>
      </c>
      <c r="F26" s="79">
        <f>F27</f>
        <v>2947000</v>
      </c>
      <c r="G26" s="47">
        <f t="shared" si="0"/>
        <v>6.9467034391721469</v>
      </c>
      <c r="H26" s="80">
        <f>SUM(H27)</f>
        <v>5894000</v>
      </c>
      <c r="I26" s="47">
        <f t="shared" si="1"/>
        <v>13.893406878344294</v>
      </c>
      <c r="J26" s="80">
        <f>SUM(J27)</f>
        <v>2947000</v>
      </c>
      <c r="K26" s="47">
        <f t="shared" si="3"/>
        <v>6.9467034391721469</v>
      </c>
      <c r="L26" s="80"/>
      <c r="M26" s="80"/>
      <c r="N26" s="81"/>
      <c r="O26" s="82"/>
      <c r="P26" s="83"/>
      <c r="Q26" s="83"/>
      <c r="S26" s="85"/>
    </row>
    <row r="27" spans="1:19" s="72" customFormat="1" ht="42.75">
      <c r="A27" s="62"/>
      <c r="B27" s="74" t="s">
        <v>30</v>
      </c>
      <c r="C27" s="87">
        <v>15000000</v>
      </c>
      <c r="D27" s="65">
        <f>APRIL!J27</f>
        <v>0</v>
      </c>
      <c r="E27" s="47">
        <f t="shared" si="2"/>
        <v>0</v>
      </c>
      <c r="F27" s="142">
        <v>2947000</v>
      </c>
      <c r="G27" s="47">
        <f t="shared" si="0"/>
        <v>19.646666666666668</v>
      </c>
      <c r="H27" s="47">
        <f>F27+J27</f>
        <v>5894000</v>
      </c>
      <c r="I27" s="47">
        <f t="shared" si="1"/>
        <v>39.293333333333337</v>
      </c>
      <c r="J27" s="75">
        <f>D27+F27</f>
        <v>2947000</v>
      </c>
      <c r="K27" s="47">
        <f t="shared" si="3"/>
        <v>19.646666666666668</v>
      </c>
      <c r="L27" s="68">
        <f t="shared" si="5"/>
        <v>39.293333333333337</v>
      </c>
      <c r="M27" s="68">
        <f t="shared" si="4"/>
        <v>19.646666666666668</v>
      </c>
      <c r="N27" s="69"/>
      <c r="O27" s="70"/>
      <c r="P27" s="71">
        <f>+L27*(C27)</f>
        <v>589400000</v>
      </c>
      <c r="Q27" s="71">
        <f>+M27*(C27)</f>
        <v>294700000</v>
      </c>
      <c r="S27" s="76"/>
    </row>
    <row r="28" spans="1:19" s="72" customFormat="1" ht="28.5">
      <c r="A28" s="62"/>
      <c r="B28" s="74" t="s">
        <v>51</v>
      </c>
      <c r="C28" s="87">
        <v>23959000</v>
      </c>
      <c r="D28" s="65">
        <f>APRIL!J28</f>
        <v>0</v>
      </c>
      <c r="E28" s="47"/>
      <c r="F28" s="142"/>
      <c r="G28" s="47"/>
      <c r="H28" s="47">
        <f t="shared" ref="H28:H29" si="6">F28+J28</f>
        <v>0</v>
      </c>
      <c r="I28" s="47"/>
      <c r="J28" s="75">
        <f t="shared" ref="J28:J29" si="7">D28+F28</f>
        <v>0</v>
      </c>
      <c r="K28" s="47"/>
      <c r="L28" s="68"/>
      <c r="M28" s="68"/>
      <c r="N28" s="69"/>
      <c r="O28" s="70"/>
      <c r="P28" s="71"/>
      <c r="Q28" s="71"/>
      <c r="S28" s="76"/>
    </row>
    <row r="29" spans="1:19" s="72" customFormat="1" ht="28.5">
      <c r="A29" s="62"/>
      <c r="B29" s="74" t="s">
        <v>52</v>
      </c>
      <c r="C29" s="87">
        <v>3464000</v>
      </c>
      <c r="D29" s="65">
        <f>APRIL!J29</f>
        <v>0</v>
      </c>
      <c r="E29" s="47"/>
      <c r="F29" s="142"/>
      <c r="G29" s="47"/>
      <c r="H29" s="47">
        <f t="shared" si="6"/>
        <v>0</v>
      </c>
      <c r="I29" s="47"/>
      <c r="J29" s="75">
        <f t="shared" si="7"/>
        <v>0</v>
      </c>
      <c r="K29" s="47"/>
      <c r="L29" s="68"/>
      <c r="M29" s="68"/>
      <c r="N29" s="69"/>
      <c r="O29" s="70"/>
      <c r="P29" s="71"/>
      <c r="Q29" s="71"/>
      <c r="S29" s="76"/>
    </row>
    <row r="30" spans="1:19" s="94" customFormat="1" ht="28.5">
      <c r="A30" s="88" t="s">
        <v>31</v>
      </c>
      <c r="B30" s="89" t="s">
        <v>32</v>
      </c>
      <c r="C30" s="140">
        <f>C31</f>
        <v>46248000</v>
      </c>
      <c r="D30" s="140">
        <f>D31</f>
        <v>2887500</v>
      </c>
      <c r="E30" s="47">
        <f t="shared" si="2"/>
        <v>6.2435132330046699</v>
      </c>
      <c r="F30" s="90">
        <f>F31</f>
        <v>0</v>
      </c>
      <c r="G30" s="47">
        <f t="shared" si="0"/>
        <v>0</v>
      </c>
      <c r="H30" s="68">
        <f>SUM(H31)</f>
        <v>2887500</v>
      </c>
      <c r="I30" s="47">
        <f t="shared" si="1"/>
        <v>6.2435132330046699</v>
      </c>
      <c r="J30" s="68">
        <f>SUM(J31)</f>
        <v>2887500</v>
      </c>
      <c r="K30" s="47">
        <f t="shared" si="3"/>
        <v>6.2435132330046699</v>
      </c>
      <c r="L30" s="68"/>
      <c r="M30" s="68">
        <f t="shared" si="4"/>
        <v>6.2435132330046699</v>
      </c>
      <c r="N30" s="91"/>
      <c r="O30" s="92"/>
      <c r="P30" s="93"/>
      <c r="Q30" s="93"/>
      <c r="S30" s="95"/>
    </row>
    <row r="31" spans="1:19" s="84" customFormat="1" ht="28.5">
      <c r="A31" s="96"/>
      <c r="B31" s="78" t="s">
        <v>33</v>
      </c>
      <c r="C31" s="55">
        <f>C33+C34</f>
        <v>46248000</v>
      </c>
      <c r="D31" s="55">
        <f>D33+D34</f>
        <v>2887500</v>
      </c>
      <c r="E31" s="47">
        <f t="shared" si="2"/>
        <v>6.2435132330046699</v>
      </c>
      <c r="F31" s="79">
        <f>F33+F34</f>
        <v>0</v>
      </c>
      <c r="G31" s="47">
        <f t="shared" si="0"/>
        <v>0</v>
      </c>
      <c r="H31" s="80">
        <f>SUM(H33+H34)</f>
        <v>2887500</v>
      </c>
      <c r="I31" s="47">
        <f t="shared" si="1"/>
        <v>6.2435132330046699</v>
      </c>
      <c r="J31" s="80">
        <f>SUM(J33+J34)</f>
        <v>2887500</v>
      </c>
      <c r="K31" s="47">
        <f t="shared" si="3"/>
        <v>6.2435132330046699</v>
      </c>
      <c r="L31" s="80"/>
      <c r="M31" s="80"/>
      <c r="N31" s="81"/>
      <c r="O31" s="82"/>
      <c r="P31" s="83"/>
      <c r="Q31" s="83"/>
      <c r="S31" s="85"/>
    </row>
    <row r="32" spans="1:19" s="72" customFormat="1" ht="28.5">
      <c r="A32" s="62"/>
      <c r="B32" s="74" t="s">
        <v>53</v>
      </c>
      <c r="C32" s="138">
        <v>0</v>
      </c>
      <c r="D32" s="65">
        <f>APRIL!J32</f>
        <v>0</v>
      </c>
      <c r="E32" s="135"/>
      <c r="F32" s="136"/>
      <c r="G32" s="135"/>
      <c r="H32" s="47">
        <f>F32+J32</f>
        <v>0</v>
      </c>
      <c r="I32" s="135"/>
      <c r="J32" s="75">
        <f>D32+F32</f>
        <v>0</v>
      </c>
      <c r="K32" s="135"/>
      <c r="L32" s="68">
        <f t="shared" ref="L32" si="8">I32</f>
        <v>0</v>
      </c>
      <c r="M32" s="68">
        <f t="shared" ref="M32" si="9">K32</f>
        <v>0</v>
      </c>
      <c r="N32" s="69"/>
      <c r="O32" s="70"/>
      <c r="P32" s="71"/>
      <c r="Q32" s="71"/>
      <c r="S32" s="137"/>
    </row>
    <row r="33" spans="1:19" s="72" customFormat="1" ht="28.5">
      <c r="A33" s="62"/>
      <c r="B33" s="74" t="s">
        <v>34</v>
      </c>
      <c r="C33" s="64">
        <v>3600000</v>
      </c>
      <c r="D33" s="65">
        <f>APRIL!J33</f>
        <v>900000</v>
      </c>
      <c r="E33" s="47">
        <f>D33/C33*100</f>
        <v>25</v>
      </c>
      <c r="F33" s="142"/>
      <c r="G33" s="47">
        <f t="shared" si="0"/>
        <v>0</v>
      </c>
      <c r="H33" s="47">
        <f>F33+J33</f>
        <v>900000</v>
      </c>
      <c r="I33" s="47">
        <f t="shared" si="1"/>
        <v>25</v>
      </c>
      <c r="J33" s="75">
        <f>D33+F33</f>
        <v>900000</v>
      </c>
      <c r="K33" s="47">
        <f t="shared" si="3"/>
        <v>25</v>
      </c>
      <c r="L33" s="68">
        <f t="shared" si="5"/>
        <v>25</v>
      </c>
      <c r="M33" s="68">
        <f t="shared" si="4"/>
        <v>25</v>
      </c>
      <c r="N33" s="69"/>
      <c r="O33" s="70"/>
      <c r="P33" s="71">
        <f>+L33*(C33)</f>
        <v>90000000</v>
      </c>
      <c r="Q33" s="71">
        <f>+M33*(C33)</f>
        <v>90000000</v>
      </c>
      <c r="S33" s="76"/>
    </row>
    <row r="34" spans="1:19" s="72" customFormat="1" ht="28.5">
      <c r="A34" s="62"/>
      <c r="B34" s="74" t="s">
        <v>35</v>
      </c>
      <c r="C34" s="87">
        <v>42648000</v>
      </c>
      <c r="D34" s="65">
        <f>APRIL!J34</f>
        <v>1987500</v>
      </c>
      <c r="E34" s="47">
        <f>D34/C34*100</f>
        <v>4.6602419808666289</v>
      </c>
      <c r="F34" s="142"/>
      <c r="G34" s="47">
        <f t="shared" si="0"/>
        <v>0</v>
      </c>
      <c r="H34" s="47">
        <f>F34+J34</f>
        <v>1987500</v>
      </c>
      <c r="I34" s="47">
        <f t="shared" si="1"/>
        <v>4.6602419808666289</v>
      </c>
      <c r="J34" s="75">
        <f>D34+F34</f>
        <v>1987500</v>
      </c>
      <c r="K34" s="47">
        <f t="shared" si="3"/>
        <v>4.6602419808666289</v>
      </c>
      <c r="L34" s="68">
        <f t="shared" si="5"/>
        <v>4.6602419808666289</v>
      </c>
      <c r="M34" s="68">
        <f t="shared" si="4"/>
        <v>4.6602419808666289</v>
      </c>
      <c r="N34" s="69"/>
      <c r="O34" s="70"/>
      <c r="P34" s="71">
        <f>+L34*(C34)</f>
        <v>198750000</v>
      </c>
      <c r="Q34" s="71">
        <f>+M34*(C34)</f>
        <v>198750000</v>
      </c>
      <c r="S34" s="76"/>
    </row>
    <row r="35" spans="1:19" s="94" customFormat="1" ht="28.5">
      <c r="A35" s="88" t="s">
        <v>36</v>
      </c>
      <c r="B35" s="89" t="s">
        <v>37</v>
      </c>
      <c r="C35" s="141">
        <f>C36</f>
        <v>13500000</v>
      </c>
      <c r="D35" s="141">
        <f>D36</f>
        <v>0</v>
      </c>
      <c r="E35" s="47">
        <f t="shared" si="2"/>
        <v>0</v>
      </c>
      <c r="F35" s="90">
        <f>F36</f>
        <v>0</v>
      </c>
      <c r="G35" s="47">
        <f t="shared" si="0"/>
        <v>0</v>
      </c>
      <c r="H35" s="68">
        <f>SUM(H36)</f>
        <v>0</v>
      </c>
      <c r="I35" s="47">
        <f t="shared" si="1"/>
        <v>0</v>
      </c>
      <c r="J35" s="68">
        <f>SUM(J36)</f>
        <v>0</v>
      </c>
      <c r="K35" s="47">
        <f t="shared" si="3"/>
        <v>0</v>
      </c>
      <c r="L35" s="68"/>
      <c r="M35" s="68"/>
      <c r="N35" s="91"/>
      <c r="O35" s="92"/>
      <c r="P35" s="93"/>
      <c r="Q35" s="93"/>
      <c r="S35" s="95"/>
    </row>
    <row r="36" spans="1:19" s="84" customFormat="1" ht="28.5">
      <c r="A36" s="96"/>
      <c r="B36" s="78" t="s">
        <v>38</v>
      </c>
      <c r="C36" s="86">
        <f>C37</f>
        <v>13500000</v>
      </c>
      <c r="D36" s="86">
        <f>D37</f>
        <v>0</v>
      </c>
      <c r="E36" s="47">
        <f t="shared" si="2"/>
        <v>0</v>
      </c>
      <c r="F36" s="79">
        <f>F37</f>
        <v>0</v>
      </c>
      <c r="G36" s="47">
        <f t="shared" si="0"/>
        <v>0</v>
      </c>
      <c r="H36" s="80">
        <f>SUM(H37)</f>
        <v>0</v>
      </c>
      <c r="I36" s="47">
        <f t="shared" si="1"/>
        <v>0</v>
      </c>
      <c r="J36" s="80">
        <f>SUM(J37)</f>
        <v>0</v>
      </c>
      <c r="K36" s="47">
        <f t="shared" si="3"/>
        <v>0</v>
      </c>
      <c r="L36" s="80"/>
      <c r="M36" s="80"/>
      <c r="N36" s="81"/>
      <c r="O36" s="82"/>
      <c r="P36" s="83"/>
      <c r="Q36" s="83"/>
      <c r="S36" s="85"/>
    </row>
    <row r="37" spans="1:19" s="72" customFormat="1" ht="28.5">
      <c r="A37" s="62"/>
      <c r="B37" s="74" t="s">
        <v>39</v>
      </c>
      <c r="C37" s="64">
        <v>13500000</v>
      </c>
      <c r="D37" s="65">
        <f>APRIL!J37</f>
        <v>0</v>
      </c>
      <c r="E37" s="47">
        <f t="shared" si="2"/>
        <v>0</v>
      </c>
      <c r="F37" s="66"/>
      <c r="G37" s="47">
        <f t="shared" si="0"/>
        <v>0</v>
      </c>
      <c r="H37" s="47">
        <f>F37+J37</f>
        <v>0</v>
      </c>
      <c r="I37" s="47">
        <f t="shared" si="1"/>
        <v>0</v>
      </c>
      <c r="J37" s="75">
        <f>D37+F37</f>
        <v>0</v>
      </c>
      <c r="K37" s="47">
        <f t="shared" si="3"/>
        <v>0</v>
      </c>
      <c r="L37" s="68">
        <f t="shared" ref="L37" si="10">I37</f>
        <v>0</v>
      </c>
      <c r="M37" s="68">
        <f t="shared" ref="M37" si="11">K37</f>
        <v>0</v>
      </c>
      <c r="N37" s="69"/>
      <c r="O37" s="70"/>
      <c r="P37" s="71">
        <f>+L37*(C37)</f>
        <v>0</v>
      </c>
      <c r="Q37" s="71">
        <f>+M37*(C37)</f>
        <v>0</v>
      </c>
      <c r="S37" s="76"/>
    </row>
    <row r="38" spans="1:19" s="94" customFormat="1" ht="28.5">
      <c r="A38" s="88" t="s">
        <v>40</v>
      </c>
      <c r="B38" s="89" t="s">
        <v>41</v>
      </c>
      <c r="C38" s="141">
        <f>C39</f>
        <v>25000000</v>
      </c>
      <c r="D38" s="141">
        <f>D39</f>
        <v>0</v>
      </c>
      <c r="E38" s="47">
        <f t="shared" si="2"/>
        <v>0</v>
      </c>
      <c r="F38" s="90">
        <f>F39</f>
        <v>18248600</v>
      </c>
      <c r="G38" s="47">
        <f t="shared" si="0"/>
        <v>72.994399999999999</v>
      </c>
      <c r="H38" s="68">
        <f>SUM(H39)</f>
        <v>36497200</v>
      </c>
      <c r="I38" s="47">
        <f t="shared" si="1"/>
        <v>145.9888</v>
      </c>
      <c r="J38" s="68">
        <f>SUM(J39)</f>
        <v>18248600</v>
      </c>
      <c r="K38" s="47">
        <f t="shared" si="3"/>
        <v>72.994399999999999</v>
      </c>
      <c r="L38" s="68"/>
      <c r="M38" s="68"/>
      <c r="N38" s="91"/>
      <c r="O38" s="92"/>
      <c r="P38" s="93"/>
      <c r="Q38" s="93"/>
      <c r="S38" s="95"/>
    </row>
    <row r="39" spans="1:19" s="84" customFormat="1" ht="38.25" customHeight="1">
      <c r="A39" s="96"/>
      <c r="B39" s="78" t="s">
        <v>42</v>
      </c>
      <c r="C39" s="55">
        <f>C40</f>
        <v>25000000</v>
      </c>
      <c r="D39" s="80">
        <f>D40</f>
        <v>0</v>
      </c>
      <c r="E39" s="47">
        <f t="shared" si="2"/>
        <v>0</v>
      </c>
      <c r="F39" s="79">
        <f>F40</f>
        <v>18248600</v>
      </c>
      <c r="G39" s="47">
        <f t="shared" si="0"/>
        <v>72.994399999999999</v>
      </c>
      <c r="H39" s="80">
        <f>SUM(H40)</f>
        <v>36497200</v>
      </c>
      <c r="I39" s="47">
        <f t="shared" si="1"/>
        <v>145.9888</v>
      </c>
      <c r="J39" s="80">
        <f>SUM(J40)</f>
        <v>18248600</v>
      </c>
      <c r="K39" s="47">
        <f t="shared" si="3"/>
        <v>72.994399999999999</v>
      </c>
      <c r="L39" s="80"/>
      <c r="M39" s="80"/>
      <c r="N39" s="81"/>
      <c r="O39" s="82"/>
      <c r="P39" s="83"/>
      <c r="Q39" s="83"/>
      <c r="S39" s="85"/>
    </row>
    <row r="40" spans="1:19" s="72" customFormat="1" ht="15.75" thickBot="1">
      <c r="A40" s="62"/>
      <c r="B40" s="74" t="s">
        <v>54</v>
      </c>
      <c r="C40" s="97">
        <v>25000000</v>
      </c>
      <c r="D40" s="65">
        <f>APRIL!J40</f>
        <v>0</v>
      </c>
      <c r="E40" s="98">
        <f t="shared" si="2"/>
        <v>0</v>
      </c>
      <c r="F40" s="1">
        <v>18248600</v>
      </c>
      <c r="G40" s="98">
        <f t="shared" si="0"/>
        <v>72.994399999999999</v>
      </c>
      <c r="H40" s="47">
        <f>F40+J40</f>
        <v>36497200</v>
      </c>
      <c r="I40" s="98">
        <f t="shared" si="1"/>
        <v>145.9888</v>
      </c>
      <c r="J40" s="75">
        <f>D40+F40</f>
        <v>18248600</v>
      </c>
      <c r="K40" s="98">
        <f t="shared" si="3"/>
        <v>72.994399999999999</v>
      </c>
      <c r="L40" s="68">
        <f t="shared" ref="L40" si="12">I40</f>
        <v>145.9888</v>
      </c>
      <c r="M40" s="68">
        <f t="shared" ref="M40" si="13">K40</f>
        <v>72.994399999999999</v>
      </c>
      <c r="N40" s="99"/>
      <c r="O40" s="70"/>
      <c r="P40" s="71">
        <f>+L40*(C40)</f>
        <v>3649720000</v>
      </c>
      <c r="Q40" s="71">
        <f>+M40*(C40)</f>
        <v>1824860000</v>
      </c>
      <c r="S40" s="76"/>
    </row>
    <row r="41" spans="1:19" s="72" customFormat="1" ht="15.75" thickBot="1">
      <c r="A41" s="100"/>
      <c r="B41" s="101"/>
      <c r="C41" s="102"/>
      <c r="D41" s="65"/>
      <c r="E41" s="103"/>
      <c r="F41" s="104"/>
      <c r="G41" s="103"/>
      <c r="H41" s="105"/>
      <c r="I41" s="103"/>
      <c r="J41" s="105"/>
      <c r="K41" s="103"/>
      <c r="L41" s="106"/>
      <c r="M41" s="106"/>
      <c r="N41" s="107"/>
      <c r="O41" s="108"/>
      <c r="P41" s="71"/>
      <c r="Q41" s="71"/>
      <c r="S41" s="76"/>
    </row>
    <row r="42" spans="1:19" s="115" customFormat="1" ht="15.75" thickBot="1">
      <c r="A42" s="109"/>
      <c r="B42" s="110" t="s">
        <v>43</v>
      </c>
      <c r="C42" s="111">
        <f>SUM(C12+C30+C35+C38)</f>
        <v>2209324048</v>
      </c>
      <c r="D42" s="111">
        <f>SUM(D12+D30+D35+D38)</f>
        <v>641669831</v>
      </c>
      <c r="E42" s="112">
        <f>D42/C42*100</f>
        <v>29.043717311676136</v>
      </c>
      <c r="F42" s="113">
        <f>SUM(F12+F30+F35+F38)</f>
        <v>167721903</v>
      </c>
      <c r="G42" s="112">
        <f>F42/C42*100</f>
        <v>7.5915483358736342</v>
      </c>
      <c r="H42" s="111">
        <f>SUM(H12+H30+H35+H38)</f>
        <v>977113637</v>
      </c>
      <c r="I42" s="112">
        <f>H42/C42*100</f>
        <v>44.226813983423405</v>
      </c>
      <c r="J42" s="111">
        <f>SUM(J12+J30+J35+J38)</f>
        <v>809391734</v>
      </c>
      <c r="K42" s="112">
        <f>SUM(J42/C42)*100</f>
        <v>36.635265647549772</v>
      </c>
      <c r="L42" s="112">
        <f>P42/(C42)</f>
        <v>43.925138002209444</v>
      </c>
      <c r="M42" s="112">
        <f>Q42/(C42)</f>
        <v>36.63526564754978</v>
      </c>
      <c r="N42" s="41"/>
      <c r="O42" s="108"/>
      <c r="P42" s="114">
        <f>SUM(P11:P40)/2</f>
        <v>97044863700</v>
      </c>
      <c r="Q42" s="114">
        <f>SUM(Q11:Q40)/2</f>
        <v>80939173400.000015</v>
      </c>
      <c r="S42" s="116"/>
    </row>
    <row r="43" spans="1:19" ht="15.75">
      <c r="A43" s="117"/>
      <c r="B43" s="117"/>
      <c r="C43" s="118"/>
      <c r="D43" s="119"/>
      <c r="E43" s="118"/>
      <c r="F43" s="120"/>
      <c r="G43" s="118"/>
      <c r="H43" s="118"/>
      <c r="I43" s="118"/>
      <c r="J43" s="117"/>
      <c r="K43" s="117"/>
      <c r="L43" s="117"/>
      <c r="M43" s="117"/>
      <c r="N43" s="117"/>
      <c r="O43" s="2"/>
      <c r="P43" s="2"/>
      <c r="Q43" s="2"/>
    </row>
    <row r="44" spans="1:19" ht="15.75">
      <c r="A44" s="117"/>
      <c r="B44" s="130"/>
      <c r="C44" s="118"/>
      <c r="D44" s="119"/>
      <c r="E44" s="118"/>
      <c r="F44" s="120"/>
      <c r="G44" s="118"/>
      <c r="H44" s="118"/>
      <c r="I44" s="118"/>
      <c r="J44" s="121" t="s">
        <v>116</v>
      </c>
      <c r="K44" s="121"/>
      <c r="L44" s="121"/>
      <c r="M44" s="121"/>
      <c r="N44" s="121"/>
      <c r="Q44" s="2"/>
    </row>
    <row r="45" spans="1:19" ht="15.75">
      <c r="A45" s="117"/>
      <c r="B45" s="117"/>
      <c r="C45" s="118"/>
      <c r="D45" s="119"/>
      <c r="E45" s="118"/>
      <c r="F45" s="120"/>
      <c r="G45" s="118"/>
      <c r="H45" s="118"/>
      <c r="I45" s="118"/>
      <c r="J45" s="122" t="s">
        <v>44</v>
      </c>
      <c r="K45" s="122"/>
      <c r="L45" s="122"/>
      <c r="M45" s="122"/>
      <c r="N45" s="122"/>
      <c r="Q45" s="2"/>
    </row>
    <row r="46" spans="1:19" ht="15.75">
      <c r="A46" s="117"/>
      <c r="B46" s="117"/>
      <c r="C46" s="131"/>
      <c r="D46" s="119"/>
      <c r="E46" s="118"/>
      <c r="F46" s="120"/>
      <c r="G46" s="118"/>
      <c r="H46" s="118"/>
      <c r="I46" s="118"/>
      <c r="J46" s="123"/>
      <c r="K46" s="123"/>
      <c r="L46" s="123"/>
      <c r="M46" s="123"/>
      <c r="N46" s="123"/>
      <c r="Q46" s="2"/>
    </row>
    <row r="47" spans="1:19" ht="15.75">
      <c r="A47" s="117"/>
      <c r="B47" s="117"/>
      <c r="C47" s="132"/>
      <c r="D47" s="119"/>
      <c r="E47" s="118"/>
      <c r="F47" s="120"/>
      <c r="G47" s="118"/>
      <c r="H47" s="118"/>
      <c r="I47" s="118"/>
      <c r="J47" s="118"/>
      <c r="K47" s="124"/>
      <c r="L47" s="125"/>
      <c r="M47" s="124"/>
      <c r="N47" s="124"/>
      <c r="Q47" s="2"/>
    </row>
    <row r="48" spans="1:19" ht="15.75">
      <c r="A48" s="117"/>
      <c r="B48" s="117"/>
      <c r="C48" s="118"/>
      <c r="D48" s="119"/>
      <c r="E48" s="118"/>
      <c r="F48" s="120"/>
      <c r="G48" s="118"/>
      <c r="H48" s="118"/>
      <c r="I48" s="118"/>
      <c r="J48" s="118"/>
      <c r="K48" s="124"/>
      <c r="L48" s="125"/>
      <c r="M48" s="124"/>
      <c r="N48" s="124"/>
      <c r="Q48" s="2"/>
    </row>
    <row r="49" spans="1:17" ht="15.75">
      <c r="A49" s="117"/>
      <c r="B49" s="117"/>
      <c r="C49" s="126"/>
      <c r="D49" s="127"/>
      <c r="E49" s="126"/>
      <c r="F49" s="128"/>
      <c r="G49" s="126"/>
      <c r="H49" s="126"/>
      <c r="I49" s="126"/>
      <c r="J49" s="118"/>
      <c r="K49" s="124"/>
      <c r="L49" s="125"/>
      <c r="M49" s="124"/>
      <c r="N49" s="124"/>
      <c r="Q49" s="2"/>
    </row>
    <row r="50" spans="1:17" ht="15.75">
      <c r="A50" s="117"/>
      <c r="B50" s="117"/>
      <c r="C50" s="118"/>
      <c r="D50" s="119"/>
      <c r="E50" s="118"/>
      <c r="F50" s="120"/>
      <c r="G50" s="118"/>
      <c r="H50" s="118"/>
      <c r="I50" s="118"/>
      <c r="J50" s="129" t="s">
        <v>45</v>
      </c>
      <c r="K50" s="129"/>
      <c r="L50" s="129"/>
      <c r="M50" s="129"/>
      <c r="N50" s="129"/>
      <c r="Q50" s="2"/>
    </row>
    <row r="51" spans="1:17" ht="15.75">
      <c r="A51" s="117"/>
      <c r="B51" s="117"/>
      <c r="C51" s="118"/>
      <c r="D51" s="119"/>
      <c r="E51" s="118"/>
      <c r="F51" s="120"/>
      <c r="G51" s="118"/>
      <c r="H51" s="118"/>
      <c r="I51" s="118"/>
      <c r="J51" s="125" t="s">
        <v>46</v>
      </c>
      <c r="K51" s="125"/>
      <c r="L51" s="125"/>
      <c r="M51" s="125"/>
      <c r="N51" s="125"/>
      <c r="Q51" s="2"/>
    </row>
    <row r="52" spans="1:17" ht="15.75">
      <c r="A52" s="117"/>
      <c r="B52" s="117"/>
      <c r="C52" s="118"/>
      <c r="D52" s="119"/>
      <c r="E52" s="118"/>
      <c r="F52" s="120"/>
      <c r="G52" s="118"/>
      <c r="H52" s="118"/>
      <c r="I52" s="118"/>
      <c r="J52" s="125" t="s">
        <v>47</v>
      </c>
      <c r="K52" s="125"/>
      <c r="L52" s="125"/>
      <c r="M52" s="125"/>
      <c r="N52" s="125"/>
      <c r="Q52" s="2"/>
    </row>
    <row r="62" spans="1:17">
      <c r="M62" t="s">
        <v>48</v>
      </c>
    </row>
  </sheetData>
  <mergeCells count="9">
    <mergeCell ref="D7:E7"/>
    <mergeCell ref="F7:G7"/>
    <mergeCell ref="H7:I7"/>
    <mergeCell ref="J7:K7"/>
    <mergeCell ref="A1:O1"/>
    <mergeCell ref="A2:O2"/>
    <mergeCell ref="A3:O3"/>
    <mergeCell ref="D6:K6"/>
    <mergeCell ref="L6:M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38845-039F-462D-9CD8-612E73FCC155}">
  <dimension ref="A1:X62"/>
  <sheetViews>
    <sheetView topLeftCell="B1" zoomScale="80" zoomScaleNormal="80" workbookViewId="0">
      <selection activeCell="F24" sqref="F24"/>
    </sheetView>
  </sheetViews>
  <sheetFormatPr defaultRowHeight="15"/>
  <cols>
    <col min="1" max="1" width="6.85546875" customWidth="1"/>
    <col min="2" max="2" width="55.140625" customWidth="1"/>
    <col min="3" max="3" width="24.7109375" customWidth="1"/>
    <col min="4" max="4" width="29.7109375" style="1" customWidth="1"/>
    <col min="5" max="5" width="10.85546875" customWidth="1"/>
    <col min="6" max="6" width="20" style="6" customWidth="1"/>
    <col min="7" max="7" width="12.42578125" customWidth="1"/>
    <col min="8" max="8" width="25.140625" customWidth="1"/>
    <col min="9" max="9" width="12.28515625" customWidth="1"/>
    <col min="10" max="10" width="22.7109375" customWidth="1"/>
    <col min="11" max="11" width="11" customWidth="1"/>
    <col min="12" max="12" width="10" customWidth="1"/>
    <col min="13" max="13" width="13.42578125" customWidth="1"/>
    <col min="14" max="14" width="15.5703125" customWidth="1"/>
    <col min="16" max="16" width="33.28515625" customWidth="1"/>
    <col min="17" max="17" width="32.140625" customWidth="1"/>
    <col min="19" max="19" width="14.7109375" style="1" customWidth="1"/>
  </cols>
  <sheetData>
    <row r="1" spans="1:24" ht="18">
      <c r="A1" s="190" t="s">
        <v>56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</row>
    <row r="2" spans="1:24" ht="18">
      <c r="A2" s="190" t="s">
        <v>117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2"/>
    </row>
    <row r="3" spans="1:24" ht="18">
      <c r="A3" s="190" t="s">
        <v>0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3"/>
      <c r="Q3" s="3"/>
      <c r="R3" s="3"/>
      <c r="S3" s="4"/>
      <c r="T3" s="3"/>
      <c r="U3" s="3"/>
      <c r="V3" s="3"/>
      <c r="W3" s="3"/>
      <c r="X3" s="3"/>
    </row>
    <row r="4" spans="1:24">
      <c r="A4" s="3"/>
      <c r="B4" s="5"/>
      <c r="O4" s="2"/>
      <c r="P4" s="2"/>
    </row>
    <row r="5" spans="1:24">
      <c r="A5" s="7"/>
      <c r="B5" s="7"/>
      <c r="C5" s="7"/>
      <c r="D5" s="8"/>
      <c r="E5" s="9"/>
      <c r="F5" s="10"/>
      <c r="G5" s="9"/>
      <c r="H5" s="9"/>
      <c r="I5" s="9"/>
      <c r="N5" s="11"/>
    </row>
    <row r="6" spans="1:24" ht="60.75" customHeight="1">
      <c r="A6" s="12" t="s">
        <v>1</v>
      </c>
      <c r="B6" s="13" t="s">
        <v>2</v>
      </c>
      <c r="C6" s="12" t="s">
        <v>3</v>
      </c>
      <c r="D6" s="188" t="s">
        <v>4</v>
      </c>
      <c r="E6" s="191"/>
      <c r="F6" s="191"/>
      <c r="G6" s="191"/>
      <c r="H6" s="191"/>
      <c r="I6" s="191"/>
      <c r="J6" s="191"/>
      <c r="K6" s="189"/>
      <c r="L6" s="188" t="s">
        <v>5</v>
      </c>
      <c r="M6" s="189"/>
      <c r="N6" s="15" t="s">
        <v>6</v>
      </c>
      <c r="O6" s="16"/>
    </row>
    <row r="7" spans="1:24" ht="45" customHeight="1">
      <c r="A7" s="15"/>
      <c r="B7" s="14"/>
      <c r="C7" s="15"/>
      <c r="D7" s="188" t="s">
        <v>7</v>
      </c>
      <c r="E7" s="189"/>
      <c r="F7" s="188" t="s">
        <v>8</v>
      </c>
      <c r="G7" s="189"/>
      <c r="H7" s="188" t="s">
        <v>9</v>
      </c>
      <c r="I7" s="189"/>
      <c r="J7" s="188" t="s">
        <v>10</v>
      </c>
      <c r="K7" s="189"/>
      <c r="L7" s="17" t="s">
        <v>11</v>
      </c>
      <c r="M7" s="17" t="s">
        <v>12</v>
      </c>
      <c r="N7" s="15"/>
      <c r="O7" s="18"/>
    </row>
    <row r="8" spans="1:24">
      <c r="A8" s="17"/>
      <c r="B8" s="19"/>
      <c r="C8" s="17" t="s">
        <v>13</v>
      </c>
      <c r="D8" s="20" t="s">
        <v>14</v>
      </c>
      <c r="E8" s="15" t="s">
        <v>15</v>
      </c>
      <c r="F8" s="21" t="s">
        <v>14</v>
      </c>
      <c r="G8" s="15" t="s">
        <v>15</v>
      </c>
      <c r="H8" s="15" t="s">
        <v>14</v>
      </c>
      <c r="I8" s="15" t="s">
        <v>15</v>
      </c>
      <c r="J8" s="15" t="s">
        <v>14</v>
      </c>
      <c r="K8" s="15" t="s">
        <v>15</v>
      </c>
      <c r="L8" s="15" t="s">
        <v>15</v>
      </c>
      <c r="M8" s="15" t="s">
        <v>15</v>
      </c>
      <c r="N8" s="17"/>
      <c r="O8" s="22"/>
    </row>
    <row r="9" spans="1:24" ht="15.75" thickBot="1">
      <c r="A9" s="23">
        <v>1</v>
      </c>
      <c r="B9" s="13">
        <v>2</v>
      </c>
      <c r="C9" s="12">
        <v>3</v>
      </c>
      <c r="D9" s="24">
        <v>4</v>
      </c>
      <c r="E9" s="12">
        <v>5</v>
      </c>
      <c r="F9" s="24">
        <v>6</v>
      </c>
      <c r="G9" s="12">
        <v>7</v>
      </c>
      <c r="H9" s="12">
        <v>8</v>
      </c>
      <c r="I9" s="12">
        <v>9</v>
      </c>
      <c r="J9" s="12">
        <v>10</v>
      </c>
      <c r="K9" s="12">
        <v>11</v>
      </c>
      <c r="L9" s="12">
        <v>12</v>
      </c>
      <c r="M9" s="12">
        <v>13</v>
      </c>
      <c r="N9" s="12">
        <v>14</v>
      </c>
      <c r="O9" s="25"/>
      <c r="P9" s="26"/>
    </row>
    <row r="10" spans="1:24" ht="15.75" thickBot="1">
      <c r="A10" s="27"/>
      <c r="B10" s="28" t="s">
        <v>16</v>
      </c>
      <c r="C10" s="29"/>
      <c r="D10" s="30"/>
      <c r="E10" s="29"/>
      <c r="F10" s="31"/>
      <c r="G10" s="29"/>
      <c r="H10" s="29"/>
      <c r="I10" s="29"/>
      <c r="J10" s="29"/>
      <c r="K10" s="29"/>
      <c r="L10" s="29"/>
      <c r="M10" s="29"/>
      <c r="N10" s="29"/>
      <c r="O10" s="32"/>
      <c r="P10" s="26"/>
    </row>
    <row r="11" spans="1:24" s="44" customFormat="1" ht="15.75">
      <c r="A11" s="33"/>
      <c r="B11" s="34" t="s">
        <v>0</v>
      </c>
      <c r="C11" s="35">
        <f>C12+C30+C35+C38</f>
        <v>2209324048</v>
      </c>
      <c r="D11" s="35">
        <f>D12+D30+D35+D38</f>
        <v>809391734</v>
      </c>
      <c r="E11" s="36">
        <f>D11/C11*100</f>
        <v>36.635265647549772</v>
      </c>
      <c r="F11" s="37">
        <f>F12+F30+F35+F38</f>
        <v>272282296</v>
      </c>
      <c r="G11" s="36">
        <f>F11/C11*100</f>
        <v>12.324235380793718</v>
      </c>
      <c r="H11" s="35">
        <f>SUM(H12+H30+H35+H38)</f>
        <v>1328056326</v>
      </c>
      <c r="I11" s="36">
        <f>H11/C11*100</f>
        <v>60.111432146055201</v>
      </c>
      <c r="J11" s="38">
        <f>SUM(J12+J30+J35+J38)</f>
        <v>1081674030</v>
      </c>
      <c r="K11" s="39">
        <f>SUM(J11/C11)*100</f>
        <v>48.959501028343489</v>
      </c>
      <c r="L11" s="40">
        <f>P11/(C11)</f>
        <v>59.855018877701546</v>
      </c>
      <c r="M11" s="40">
        <f>Q11/(C11)</f>
        <v>48.373348896802483</v>
      </c>
      <c r="N11" s="41"/>
      <c r="O11" s="42"/>
      <c r="P11" s="43">
        <f>SUM(P14:P40)</f>
        <v>132239132600</v>
      </c>
      <c r="Q11" s="43">
        <f>SUM(Q14:Q40)</f>
        <v>106872403000</v>
      </c>
      <c r="S11" s="1"/>
    </row>
    <row r="12" spans="1:24" s="52" customFormat="1" ht="28.5">
      <c r="A12" s="45" t="s">
        <v>17</v>
      </c>
      <c r="B12" s="139" t="s">
        <v>55</v>
      </c>
      <c r="C12" s="46">
        <f>C13+C16+C19+C21+C23+C26</f>
        <v>2124576048</v>
      </c>
      <c r="D12" s="46">
        <f>D13+D16+D19+D21+D23+D26</f>
        <v>788255634</v>
      </c>
      <c r="E12" s="68">
        <f>D12/C12*100</f>
        <v>37.101784835710433</v>
      </c>
      <c r="F12" s="46">
        <f>F13+F16+F19+F21+F23+F26</f>
        <v>272282296</v>
      </c>
      <c r="G12" s="68">
        <f t="shared" ref="G12:G40" si="0">F12/C12*100</f>
        <v>12.815841365448735</v>
      </c>
      <c r="H12" s="48">
        <f>SUM(H13+H16+H19+H23+H26)</f>
        <v>1306920226</v>
      </c>
      <c r="I12" s="68">
        <f>H12/C12*100</f>
        <v>61.514400825062864</v>
      </c>
      <c r="J12" s="48">
        <f>SUM(J13+J16+J19+J21+J23+J26)</f>
        <v>1060537930</v>
      </c>
      <c r="K12" s="68">
        <f>SUM(J12/C12)*100</f>
        <v>49.917626201159173</v>
      </c>
      <c r="L12" s="68">
        <f>I12</f>
        <v>61.514400825062864</v>
      </c>
      <c r="M12" s="68">
        <f>K12</f>
        <v>49.917626201159173</v>
      </c>
      <c r="N12" s="49"/>
      <c r="O12" s="50"/>
      <c r="P12" s="51"/>
      <c r="Q12" s="51"/>
      <c r="S12" s="165"/>
    </row>
    <row r="13" spans="1:24" s="61" customFormat="1" ht="15" customHeight="1">
      <c r="A13" s="53"/>
      <c r="B13" s="54" t="s">
        <v>18</v>
      </c>
      <c r="C13" s="55">
        <f>C14+C15</f>
        <v>3718400</v>
      </c>
      <c r="D13" s="55">
        <f>D14+D15</f>
        <v>0</v>
      </c>
      <c r="E13" s="80">
        <f t="shared" ref="E13:E40" si="1">D13/C13*100</f>
        <v>0</v>
      </c>
      <c r="F13" s="56">
        <f>F14+F15</f>
        <v>0</v>
      </c>
      <c r="G13" s="80">
        <f t="shared" si="0"/>
        <v>0</v>
      </c>
      <c r="H13" s="57">
        <f>SUM(H14+H15)</f>
        <v>0</v>
      </c>
      <c r="I13" s="80">
        <f>H13/C13*100</f>
        <v>0</v>
      </c>
      <c r="J13" s="57">
        <f>SUM(J14+J15)</f>
        <v>0</v>
      </c>
      <c r="K13" s="57"/>
      <c r="L13" s="80">
        <f>I13</f>
        <v>0</v>
      </c>
      <c r="M13" s="80">
        <f>K13</f>
        <v>0</v>
      </c>
      <c r="N13" s="58"/>
      <c r="O13" s="59"/>
      <c r="P13" s="60"/>
      <c r="Q13" s="60"/>
      <c r="S13" s="133"/>
    </row>
    <row r="14" spans="1:24" s="72" customFormat="1" ht="15" customHeight="1">
      <c r="A14" s="62"/>
      <c r="B14" s="63" t="s">
        <v>19</v>
      </c>
      <c r="C14" s="138">
        <v>2031800</v>
      </c>
      <c r="D14" s="65">
        <f>MEI!J14</f>
        <v>0</v>
      </c>
      <c r="E14" s="135">
        <f t="shared" si="1"/>
        <v>0</v>
      </c>
      <c r="F14" s="136"/>
      <c r="G14" s="135">
        <f t="shared" si="0"/>
        <v>0</v>
      </c>
      <c r="H14" s="135">
        <f>F14+J14</f>
        <v>0</v>
      </c>
      <c r="I14" s="135">
        <f t="shared" ref="I14:I40" si="2">H14/C14*100</f>
        <v>0</v>
      </c>
      <c r="J14" s="166">
        <f>D14+F14</f>
        <v>0</v>
      </c>
      <c r="K14" s="135">
        <f>SUM(J14/C14)*100</f>
        <v>0</v>
      </c>
      <c r="L14" s="135">
        <f>I14</f>
        <v>0</v>
      </c>
      <c r="M14" s="135">
        <f>K14</f>
        <v>0</v>
      </c>
      <c r="N14" s="69"/>
      <c r="O14" s="70"/>
      <c r="P14" s="71">
        <f>+L14*(C14)</f>
        <v>0</v>
      </c>
      <c r="Q14" s="71">
        <f>+M14*(C14)</f>
        <v>0</v>
      </c>
      <c r="S14" s="73"/>
    </row>
    <row r="15" spans="1:24" s="72" customFormat="1" ht="27.75" customHeight="1">
      <c r="A15" s="62"/>
      <c r="B15" s="74" t="s">
        <v>20</v>
      </c>
      <c r="C15" s="138">
        <v>1686600</v>
      </c>
      <c r="D15" s="65">
        <f>MEI!J15</f>
        <v>0</v>
      </c>
      <c r="E15" s="135">
        <f>D15/C15*100</f>
        <v>0</v>
      </c>
      <c r="F15" s="167"/>
      <c r="G15" s="135">
        <f t="shared" si="0"/>
        <v>0</v>
      </c>
      <c r="H15" s="135">
        <f>F15+J15</f>
        <v>0</v>
      </c>
      <c r="I15" s="135">
        <f t="shared" si="2"/>
        <v>0</v>
      </c>
      <c r="J15" s="168">
        <f>D15+F15</f>
        <v>0</v>
      </c>
      <c r="K15" s="135">
        <f t="shared" ref="K15:K40" si="3">SUM(J15/C15)*100</f>
        <v>0</v>
      </c>
      <c r="L15" s="135"/>
      <c r="M15" s="135">
        <f>K15</f>
        <v>0</v>
      </c>
      <c r="N15" s="69"/>
      <c r="O15" s="70"/>
      <c r="P15" s="71">
        <f>+L15*(C15)</f>
        <v>0</v>
      </c>
      <c r="Q15" s="71">
        <f>+M15*(C15)</f>
        <v>0</v>
      </c>
      <c r="S15" s="137"/>
    </row>
    <row r="16" spans="1:24" s="84" customFormat="1" ht="15" customHeight="1">
      <c r="A16" s="77"/>
      <c r="B16" s="78" t="s">
        <v>21</v>
      </c>
      <c r="C16" s="55">
        <f>C17+C18</f>
        <v>1906582148</v>
      </c>
      <c r="D16" s="55">
        <f>D17+D18</f>
        <v>753888417</v>
      </c>
      <c r="E16" s="80">
        <f>D16/C16*100</f>
        <v>39.541355078291652</v>
      </c>
      <c r="F16" s="79">
        <f>F17+F18</f>
        <v>243491806</v>
      </c>
      <c r="G16" s="80">
        <f t="shared" si="0"/>
        <v>12.771115383379747</v>
      </c>
      <c r="H16" s="80">
        <f>SUM(H17+H18)</f>
        <v>1240872029</v>
      </c>
      <c r="I16" s="80">
        <f t="shared" si="2"/>
        <v>65.083585845051147</v>
      </c>
      <c r="J16" s="80">
        <f>SUM(J17+J18)</f>
        <v>997380223</v>
      </c>
      <c r="K16" s="80">
        <f t="shared" si="3"/>
        <v>52.312470461671388</v>
      </c>
      <c r="L16" s="80"/>
      <c r="M16" s="80"/>
      <c r="N16" s="81"/>
      <c r="O16" s="82"/>
      <c r="P16" s="83"/>
      <c r="Q16" s="83"/>
      <c r="S16" s="85"/>
    </row>
    <row r="17" spans="1:19" s="72" customFormat="1">
      <c r="A17" s="62"/>
      <c r="B17" s="74" t="s">
        <v>22</v>
      </c>
      <c r="C17" s="138">
        <v>1875082148</v>
      </c>
      <c r="D17" s="65">
        <f>MEI!J17</f>
        <v>748223417</v>
      </c>
      <c r="E17" s="135">
        <f t="shared" si="1"/>
        <v>39.90350064385553</v>
      </c>
      <c r="F17" s="169">
        <v>243491806</v>
      </c>
      <c r="G17" s="135">
        <f>F17/C17*100</f>
        <v>12.985660722102935</v>
      </c>
      <c r="H17" s="135">
        <f>F17+J17</f>
        <v>1235207029</v>
      </c>
      <c r="I17" s="135">
        <f>H17/C17*100</f>
        <v>65.874822088061393</v>
      </c>
      <c r="J17" s="168">
        <f>D17+F17</f>
        <v>991715223</v>
      </c>
      <c r="K17" s="135">
        <f>SUM(J17/C17)*100</f>
        <v>52.889161365958458</v>
      </c>
      <c r="L17" s="135">
        <f>I17</f>
        <v>65.874822088061393</v>
      </c>
      <c r="M17" s="135">
        <f t="shared" ref="M17:M34" si="4">K17</f>
        <v>52.889161365958458</v>
      </c>
      <c r="N17" s="69"/>
      <c r="O17" s="70"/>
      <c r="P17" s="71">
        <f>+L17*(C17)</f>
        <v>123520702900</v>
      </c>
      <c r="Q17" s="71">
        <f>+M17*(C17)</f>
        <v>99171522300</v>
      </c>
      <c r="S17" s="137"/>
    </row>
    <row r="18" spans="1:19" s="72" customFormat="1" ht="28.5">
      <c r="A18" s="62"/>
      <c r="B18" s="74" t="s">
        <v>23</v>
      </c>
      <c r="C18" s="138">
        <v>31500000</v>
      </c>
      <c r="D18" s="65">
        <f>MEI!J18</f>
        <v>5665000</v>
      </c>
      <c r="E18" s="135">
        <f t="shared" si="1"/>
        <v>17.984126984126984</v>
      </c>
      <c r="F18" s="169"/>
      <c r="G18" s="135">
        <f t="shared" si="0"/>
        <v>0</v>
      </c>
      <c r="H18" s="135">
        <f>F18+J18</f>
        <v>5665000</v>
      </c>
      <c r="I18" s="135">
        <f t="shared" si="2"/>
        <v>17.984126984126984</v>
      </c>
      <c r="J18" s="168">
        <f>D18+F18</f>
        <v>5665000</v>
      </c>
      <c r="K18" s="135">
        <f>SUM(J18/C18)*100</f>
        <v>17.984126984126984</v>
      </c>
      <c r="L18" s="135"/>
      <c r="M18" s="135">
        <f t="shared" si="4"/>
        <v>17.984126984126984</v>
      </c>
      <c r="N18" s="69"/>
      <c r="O18" s="70"/>
      <c r="P18" s="71">
        <f>+L18*(C18)</f>
        <v>0</v>
      </c>
      <c r="Q18" s="71">
        <f>+M18*(C18)</f>
        <v>566500000</v>
      </c>
      <c r="S18" s="137"/>
    </row>
    <row r="19" spans="1:19" s="84" customFormat="1">
      <c r="A19" s="77"/>
      <c r="B19" s="78" t="s">
        <v>24</v>
      </c>
      <c r="C19" s="143">
        <f>C20</f>
        <v>88453300</v>
      </c>
      <c r="D19" s="80">
        <f>D20</f>
        <v>11790000</v>
      </c>
      <c r="E19" s="80">
        <f t="shared" si="1"/>
        <v>13.329067428801414</v>
      </c>
      <c r="F19" s="79">
        <f>F20</f>
        <v>10539300</v>
      </c>
      <c r="G19" s="80">
        <f t="shared" si="0"/>
        <v>11.915100962880979</v>
      </c>
      <c r="H19" s="80">
        <f>SUM(H20)</f>
        <v>32868600</v>
      </c>
      <c r="I19" s="80">
        <f t="shared" si="2"/>
        <v>37.159269354563371</v>
      </c>
      <c r="J19" s="80">
        <f>SUM(J20)</f>
        <v>22329300</v>
      </c>
      <c r="K19" s="80">
        <f t="shared" si="3"/>
        <v>25.244168391682393</v>
      </c>
      <c r="L19" s="80"/>
      <c r="M19" s="80"/>
      <c r="N19" s="81"/>
      <c r="O19" s="82"/>
      <c r="P19" s="83"/>
      <c r="Q19" s="83"/>
      <c r="S19" s="85"/>
    </row>
    <row r="20" spans="1:19" s="72" customFormat="1">
      <c r="A20" s="62"/>
      <c r="B20" s="74" t="s">
        <v>25</v>
      </c>
      <c r="C20" s="138">
        <v>88453300</v>
      </c>
      <c r="D20" s="65">
        <f>MEI!J20</f>
        <v>11790000</v>
      </c>
      <c r="E20" s="135">
        <f t="shared" si="1"/>
        <v>13.329067428801414</v>
      </c>
      <c r="F20" s="167">
        <v>10539300</v>
      </c>
      <c r="G20" s="135">
        <f t="shared" si="0"/>
        <v>11.915100962880979</v>
      </c>
      <c r="H20" s="135">
        <f>F20+J20</f>
        <v>32868600</v>
      </c>
      <c r="I20" s="135">
        <f t="shared" si="2"/>
        <v>37.159269354563371</v>
      </c>
      <c r="J20" s="168">
        <f>D20+F20</f>
        <v>22329300</v>
      </c>
      <c r="K20" s="135">
        <f t="shared" si="3"/>
        <v>25.244168391682393</v>
      </c>
      <c r="L20" s="135">
        <f>I20</f>
        <v>37.159269354563371</v>
      </c>
      <c r="M20" s="135">
        <f t="shared" si="4"/>
        <v>25.244168391682393</v>
      </c>
      <c r="N20" s="69"/>
      <c r="O20" s="70"/>
      <c r="P20" s="71">
        <f>+L20*(C20)</f>
        <v>3286860000</v>
      </c>
      <c r="Q20" s="71">
        <f>+M20*(C20)</f>
        <v>2232930000.0000005</v>
      </c>
      <c r="S20" s="137"/>
    </row>
    <row r="21" spans="1:19" s="84" customFormat="1" ht="28.5">
      <c r="A21" s="96"/>
      <c r="B21" s="78" t="s">
        <v>49</v>
      </c>
      <c r="C21" s="143">
        <f>C22</f>
        <v>13018000</v>
      </c>
      <c r="D21" s="80">
        <f>D22</f>
        <v>0</v>
      </c>
      <c r="E21" s="80">
        <f t="shared" si="1"/>
        <v>0</v>
      </c>
      <c r="F21" s="133">
        <f>F22</f>
        <v>12950000</v>
      </c>
      <c r="G21" s="80">
        <f t="shared" si="0"/>
        <v>99.477646335842678</v>
      </c>
      <c r="H21" s="80">
        <f>H22</f>
        <v>25900000</v>
      </c>
      <c r="I21" s="80">
        <f t="shared" si="2"/>
        <v>198.95529267168536</v>
      </c>
      <c r="J21" s="134">
        <f>J22</f>
        <v>12950000</v>
      </c>
      <c r="K21" s="80">
        <f t="shared" si="3"/>
        <v>99.477646335842678</v>
      </c>
      <c r="L21" s="80"/>
      <c r="M21" s="80"/>
      <c r="N21" s="81"/>
      <c r="O21" s="82"/>
      <c r="P21" s="83"/>
      <c r="Q21" s="83"/>
      <c r="S21" s="85"/>
    </row>
    <row r="22" spans="1:19" s="72" customFormat="1">
      <c r="A22" s="62"/>
      <c r="B22" s="74" t="s">
        <v>50</v>
      </c>
      <c r="C22" s="138">
        <v>13018000</v>
      </c>
      <c r="D22" s="65">
        <f>MEI!J22</f>
        <v>0</v>
      </c>
      <c r="E22" s="135"/>
      <c r="F22" s="167">
        <v>12950000</v>
      </c>
      <c r="G22" s="135"/>
      <c r="H22" s="135">
        <f>F22+J22</f>
        <v>25900000</v>
      </c>
      <c r="I22" s="135"/>
      <c r="J22" s="168">
        <f>D22+F22</f>
        <v>12950000</v>
      </c>
      <c r="K22" s="135"/>
      <c r="L22" s="135"/>
      <c r="M22" s="135"/>
      <c r="N22" s="69"/>
      <c r="O22" s="70"/>
      <c r="P22" s="71"/>
      <c r="Q22" s="71"/>
      <c r="S22" s="137"/>
    </row>
    <row r="23" spans="1:19" s="84" customFormat="1" ht="28.5">
      <c r="A23" s="77"/>
      <c r="B23" s="78" t="s">
        <v>26</v>
      </c>
      <c r="C23" s="55">
        <f>C24+C25</f>
        <v>70381200</v>
      </c>
      <c r="D23" s="55">
        <f>D24+D25</f>
        <v>19630217</v>
      </c>
      <c r="E23" s="80">
        <f t="shared" si="1"/>
        <v>27.891279205242309</v>
      </c>
      <c r="F23" s="79">
        <f>F24+F25</f>
        <v>5301190</v>
      </c>
      <c r="G23" s="80">
        <f t="shared" si="0"/>
        <v>7.5321108477832146</v>
      </c>
      <c r="H23" s="80">
        <f>SUM(H24+H25)</f>
        <v>30232597</v>
      </c>
      <c r="I23" s="80">
        <f t="shared" si="2"/>
        <v>42.955500900808744</v>
      </c>
      <c r="J23" s="80">
        <f>SUM(J24+J25)</f>
        <v>24931407</v>
      </c>
      <c r="K23" s="80">
        <f t="shared" si="3"/>
        <v>35.423390053025521</v>
      </c>
      <c r="L23" s="80"/>
      <c r="M23" s="80"/>
      <c r="N23" s="81"/>
      <c r="O23" s="82"/>
      <c r="P23" s="83"/>
      <c r="Q23" s="83"/>
      <c r="S23" s="85"/>
    </row>
    <row r="24" spans="1:19" s="72" customFormat="1" ht="28.5">
      <c r="A24" s="62"/>
      <c r="B24" s="74" t="s">
        <v>27</v>
      </c>
      <c r="C24" s="138">
        <v>8400000</v>
      </c>
      <c r="D24" s="65">
        <f>MEI!J24</f>
        <v>830207</v>
      </c>
      <c r="E24" s="135">
        <f t="shared" si="1"/>
        <v>9.8834166666666672</v>
      </c>
      <c r="F24" s="169">
        <v>801190</v>
      </c>
      <c r="G24" s="135">
        <f t="shared" si="0"/>
        <v>9.5379761904761917</v>
      </c>
      <c r="H24" s="135">
        <f>F24+J24</f>
        <v>2432587</v>
      </c>
      <c r="I24" s="135">
        <f t="shared" si="2"/>
        <v>28.959369047619049</v>
      </c>
      <c r="J24" s="168">
        <f>D24+F24</f>
        <v>1631397</v>
      </c>
      <c r="K24" s="135">
        <f t="shared" si="3"/>
        <v>19.421392857142859</v>
      </c>
      <c r="L24" s="135">
        <f t="shared" ref="L24:L34" si="5">I24</f>
        <v>28.959369047619049</v>
      </c>
      <c r="M24" s="135">
        <f t="shared" si="4"/>
        <v>19.421392857142859</v>
      </c>
      <c r="N24" s="69"/>
      <c r="O24" s="70"/>
      <c r="P24" s="71">
        <f>+L24*(C24)</f>
        <v>243258700</v>
      </c>
      <c r="Q24" s="71">
        <f>+M24*(C24)</f>
        <v>163139700</v>
      </c>
      <c r="S24" s="137"/>
    </row>
    <row r="25" spans="1:19" s="72" customFormat="1" ht="12.75" customHeight="1">
      <c r="A25" s="62"/>
      <c r="B25" s="74" t="s">
        <v>28</v>
      </c>
      <c r="C25" s="138">
        <v>61981200</v>
      </c>
      <c r="D25" s="65">
        <f>MEI!J25</f>
        <v>18800010</v>
      </c>
      <c r="E25" s="135">
        <f t="shared" si="1"/>
        <v>30.331794156937907</v>
      </c>
      <c r="F25" s="169">
        <v>4500000</v>
      </c>
      <c r="G25" s="135">
        <f t="shared" si="0"/>
        <v>7.2602660161468311</v>
      </c>
      <c r="H25" s="135">
        <f>F25+J25</f>
        <v>27800010</v>
      </c>
      <c r="I25" s="135">
        <f t="shared" si="2"/>
        <v>44.852326189231576</v>
      </c>
      <c r="J25" s="168">
        <f>D25+F25</f>
        <v>23300010</v>
      </c>
      <c r="K25" s="135">
        <f t="shared" si="3"/>
        <v>37.592060173084739</v>
      </c>
      <c r="L25" s="135">
        <f t="shared" si="5"/>
        <v>44.852326189231576</v>
      </c>
      <c r="M25" s="135">
        <f t="shared" si="4"/>
        <v>37.592060173084739</v>
      </c>
      <c r="N25" s="69"/>
      <c r="O25" s="70"/>
      <c r="P25" s="71">
        <f>+L25*(C25)</f>
        <v>2780001000</v>
      </c>
      <c r="Q25" s="71">
        <f>+M25*(C25)</f>
        <v>2330001000</v>
      </c>
      <c r="S25" s="137"/>
    </row>
    <row r="26" spans="1:19" s="84" customFormat="1" ht="28.5">
      <c r="A26" s="77"/>
      <c r="B26" s="78" t="s">
        <v>29</v>
      </c>
      <c r="C26" s="55">
        <f>C27+C28+C29</f>
        <v>42423000</v>
      </c>
      <c r="D26" s="55">
        <f>D27+D28+D29</f>
        <v>2947000</v>
      </c>
      <c r="E26" s="80">
        <f t="shared" si="1"/>
        <v>6.9467034391721469</v>
      </c>
      <c r="F26" s="79">
        <f>F27</f>
        <v>0</v>
      </c>
      <c r="G26" s="80">
        <f t="shared" si="0"/>
        <v>0</v>
      </c>
      <c r="H26" s="80">
        <f>SUM(H27)</f>
        <v>2947000</v>
      </c>
      <c r="I26" s="80">
        <f t="shared" si="2"/>
        <v>6.9467034391721469</v>
      </c>
      <c r="J26" s="80">
        <f>SUM(J27)</f>
        <v>2947000</v>
      </c>
      <c r="K26" s="80">
        <f t="shared" si="3"/>
        <v>6.9467034391721469</v>
      </c>
      <c r="L26" s="80"/>
      <c r="M26" s="80"/>
      <c r="N26" s="81"/>
      <c r="O26" s="82"/>
      <c r="P26" s="83"/>
      <c r="Q26" s="83"/>
      <c r="S26" s="85"/>
    </row>
    <row r="27" spans="1:19" s="72" customFormat="1" ht="42.75">
      <c r="A27" s="62"/>
      <c r="B27" s="74" t="s">
        <v>30</v>
      </c>
      <c r="C27" s="170">
        <v>15000000</v>
      </c>
      <c r="D27" s="65">
        <f>MEI!J27</f>
        <v>2947000</v>
      </c>
      <c r="E27" s="135">
        <f t="shared" si="1"/>
        <v>19.646666666666668</v>
      </c>
      <c r="F27" s="169"/>
      <c r="G27" s="135">
        <f t="shared" si="0"/>
        <v>0</v>
      </c>
      <c r="H27" s="135">
        <f>F27+J27</f>
        <v>2947000</v>
      </c>
      <c r="I27" s="135">
        <f t="shared" si="2"/>
        <v>19.646666666666668</v>
      </c>
      <c r="J27" s="168">
        <f>D27+F27</f>
        <v>2947000</v>
      </c>
      <c r="K27" s="135">
        <f t="shared" si="3"/>
        <v>19.646666666666668</v>
      </c>
      <c r="L27" s="135">
        <f>I27</f>
        <v>19.646666666666668</v>
      </c>
      <c r="M27" s="135">
        <f t="shared" si="4"/>
        <v>19.646666666666668</v>
      </c>
      <c r="N27" s="69"/>
      <c r="O27" s="70"/>
      <c r="P27" s="71">
        <f>+L27*(C27)</f>
        <v>294700000</v>
      </c>
      <c r="Q27" s="71">
        <f>+M27*(C27)</f>
        <v>294700000</v>
      </c>
      <c r="S27" s="137"/>
    </row>
    <row r="28" spans="1:19" s="72" customFormat="1" ht="28.5">
      <c r="A28" s="62"/>
      <c r="B28" s="74" t="s">
        <v>51</v>
      </c>
      <c r="C28" s="170">
        <v>23959000</v>
      </c>
      <c r="D28" s="65">
        <f>MEI!J28</f>
        <v>0</v>
      </c>
      <c r="E28" s="135"/>
      <c r="F28" s="169"/>
      <c r="G28" s="135"/>
      <c r="H28" s="135">
        <f t="shared" ref="H28:H29" si="6">F28+J28</f>
        <v>0</v>
      </c>
      <c r="I28" s="135"/>
      <c r="J28" s="168">
        <f t="shared" ref="J28:J29" si="7">D28+F28</f>
        <v>0</v>
      </c>
      <c r="K28" s="135"/>
      <c r="L28" s="135"/>
      <c r="M28" s="135"/>
      <c r="N28" s="69"/>
      <c r="O28" s="70"/>
      <c r="P28" s="71"/>
      <c r="Q28" s="71"/>
      <c r="S28" s="137"/>
    </row>
    <row r="29" spans="1:19" s="72" customFormat="1" ht="28.5">
      <c r="A29" s="62"/>
      <c r="B29" s="74" t="s">
        <v>52</v>
      </c>
      <c r="C29" s="170">
        <v>3464000</v>
      </c>
      <c r="D29" s="65">
        <f>MEI!J29</f>
        <v>0</v>
      </c>
      <c r="E29" s="135"/>
      <c r="F29" s="169"/>
      <c r="G29" s="135"/>
      <c r="H29" s="135">
        <f t="shared" si="6"/>
        <v>0</v>
      </c>
      <c r="I29" s="135"/>
      <c r="J29" s="168">
        <f t="shared" si="7"/>
        <v>0</v>
      </c>
      <c r="K29" s="135"/>
      <c r="L29" s="135"/>
      <c r="M29" s="135"/>
      <c r="N29" s="69"/>
      <c r="O29" s="70"/>
      <c r="P29" s="71"/>
      <c r="Q29" s="71"/>
      <c r="S29" s="137"/>
    </row>
    <row r="30" spans="1:19" s="94" customFormat="1" ht="28.5">
      <c r="A30" s="88" t="s">
        <v>31</v>
      </c>
      <c r="B30" s="89" t="s">
        <v>32</v>
      </c>
      <c r="C30" s="140">
        <f>C31</f>
        <v>46248000</v>
      </c>
      <c r="D30" s="140">
        <f>D31</f>
        <v>2887500</v>
      </c>
      <c r="E30" s="68">
        <f t="shared" si="1"/>
        <v>6.2435132330046699</v>
      </c>
      <c r="F30" s="90">
        <f>F31</f>
        <v>0</v>
      </c>
      <c r="G30" s="68">
        <f t="shared" si="0"/>
        <v>0</v>
      </c>
      <c r="H30" s="68">
        <f>SUM(H31)</f>
        <v>2887500</v>
      </c>
      <c r="I30" s="68">
        <f t="shared" si="2"/>
        <v>6.2435132330046699</v>
      </c>
      <c r="J30" s="68">
        <f>SUM(J31)</f>
        <v>2887500</v>
      </c>
      <c r="K30" s="68">
        <f t="shared" si="3"/>
        <v>6.2435132330046699</v>
      </c>
      <c r="L30" s="68">
        <f>I30</f>
        <v>6.2435132330046699</v>
      </c>
      <c r="M30" s="68">
        <f>K30</f>
        <v>6.2435132330046699</v>
      </c>
      <c r="N30" s="91"/>
      <c r="O30" s="92"/>
      <c r="P30" s="93"/>
      <c r="Q30" s="93"/>
      <c r="S30" s="95"/>
    </row>
    <row r="31" spans="1:19" s="84" customFormat="1" ht="28.5">
      <c r="A31" s="96"/>
      <c r="B31" s="78" t="s">
        <v>33</v>
      </c>
      <c r="C31" s="55">
        <f>C33+C34</f>
        <v>46248000</v>
      </c>
      <c r="D31" s="55">
        <f>D33+D34</f>
        <v>2887500</v>
      </c>
      <c r="E31" s="80">
        <f t="shared" si="1"/>
        <v>6.2435132330046699</v>
      </c>
      <c r="F31" s="79">
        <f>F33+F34</f>
        <v>0</v>
      </c>
      <c r="G31" s="80">
        <f t="shared" si="0"/>
        <v>0</v>
      </c>
      <c r="H31" s="80">
        <f>SUM(H33+H34)</f>
        <v>2887500</v>
      </c>
      <c r="I31" s="80">
        <f t="shared" si="2"/>
        <v>6.2435132330046699</v>
      </c>
      <c r="J31" s="80">
        <f>SUM(J33+J34)</f>
        <v>2887500</v>
      </c>
      <c r="K31" s="80">
        <f t="shared" si="3"/>
        <v>6.2435132330046699</v>
      </c>
      <c r="L31" s="80">
        <f>I31</f>
        <v>6.2435132330046699</v>
      </c>
      <c r="M31" s="80">
        <f>K31</f>
        <v>6.2435132330046699</v>
      </c>
      <c r="N31" s="81"/>
      <c r="O31" s="82"/>
      <c r="P31" s="83"/>
      <c r="Q31" s="83"/>
      <c r="S31" s="85"/>
    </row>
    <row r="32" spans="1:19" s="72" customFormat="1" ht="28.5">
      <c r="A32" s="62"/>
      <c r="B32" s="74" t="s">
        <v>53</v>
      </c>
      <c r="C32" s="138">
        <v>0</v>
      </c>
      <c r="D32" s="65">
        <f>MEI!J32</f>
        <v>0</v>
      </c>
      <c r="E32" s="135"/>
      <c r="F32" s="136"/>
      <c r="G32" s="135"/>
      <c r="H32" s="135">
        <f>F32+J32</f>
        <v>0</v>
      </c>
      <c r="I32" s="135"/>
      <c r="J32" s="168">
        <f>D32+F32</f>
        <v>0</v>
      </c>
      <c r="K32" s="135"/>
      <c r="L32" s="135"/>
      <c r="M32" s="135"/>
      <c r="N32" s="69"/>
      <c r="O32" s="70"/>
      <c r="P32" s="71"/>
      <c r="Q32" s="71"/>
      <c r="S32" s="137"/>
    </row>
    <row r="33" spans="1:19" s="72" customFormat="1" ht="28.5">
      <c r="A33" s="62"/>
      <c r="B33" s="74" t="s">
        <v>34</v>
      </c>
      <c r="C33" s="138">
        <v>3600000</v>
      </c>
      <c r="D33" s="65">
        <f>MEI!J33</f>
        <v>900000</v>
      </c>
      <c r="E33" s="135">
        <f>D33/C33*100</f>
        <v>25</v>
      </c>
      <c r="F33" s="169"/>
      <c r="G33" s="135">
        <f t="shared" si="0"/>
        <v>0</v>
      </c>
      <c r="H33" s="135">
        <f>F33+J33</f>
        <v>900000</v>
      </c>
      <c r="I33" s="135">
        <f t="shared" si="2"/>
        <v>25</v>
      </c>
      <c r="J33" s="168">
        <f>D33+F33</f>
        <v>900000</v>
      </c>
      <c r="K33" s="135">
        <f t="shared" si="3"/>
        <v>25</v>
      </c>
      <c r="L33" s="135">
        <f t="shared" si="5"/>
        <v>25</v>
      </c>
      <c r="M33" s="135">
        <f t="shared" si="4"/>
        <v>25</v>
      </c>
      <c r="N33" s="69"/>
      <c r="O33" s="70"/>
      <c r="P33" s="71">
        <f>+L33*(C33)</f>
        <v>90000000</v>
      </c>
      <c r="Q33" s="71">
        <f>+M33*(C33)</f>
        <v>90000000</v>
      </c>
      <c r="S33" s="137"/>
    </row>
    <row r="34" spans="1:19" s="72" customFormat="1" ht="28.5">
      <c r="A34" s="62"/>
      <c r="B34" s="74" t="s">
        <v>35</v>
      </c>
      <c r="C34" s="170">
        <v>42648000</v>
      </c>
      <c r="D34" s="65">
        <f>MEI!J34</f>
        <v>1987500</v>
      </c>
      <c r="E34" s="135">
        <f>D34/C34*100</f>
        <v>4.6602419808666289</v>
      </c>
      <c r="F34" s="169"/>
      <c r="G34" s="135">
        <f t="shared" si="0"/>
        <v>0</v>
      </c>
      <c r="H34" s="135">
        <f>F34+J34</f>
        <v>1987500</v>
      </c>
      <c r="I34" s="135">
        <f t="shared" si="2"/>
        <v>4.6602419808666289</v>
      </c>
      <c r="J34" s="168">
        <f>D34+F34</f>
        <v>1987500</v>
      </c>
      <c r="K34" s="135">
        <f t="shared" si="3"/>
        <v>4.6602419808666289</v>
      </c>
      <c r="L34" s="135">
        <f t="shared" si="5"/>
        <v>4.6602419808666289</v>
      </c>
      <c r="M34" s="135">
        <f t="shared" si="4"/>
        <v>4.6602419808666289</v>
      </c>
      <c r="N34" s="69"/>
      <c r="O34" s="70"/>
      <c r="P34" s="71">
        <f>+L34*(C34)</f>
        <v>198750000</v>
      </c>
      <c r="Q34" s="71">
        <f>+M34*(C34)</f>
        <v>198750000</v>
      </c>
      <c r="S34" s="137"/>
    </row>
    <row r="35" spans="1:19" s="94" customFormat="1" ht="28.5">
      <c r="A35" s="88" t="s">
        <v>121</v>
      </c>
      <c r="B35" s="89" t="s">
        <v>37</v>
      </c>
      <c r="C35" s="141">
        <f>C36</f>
        <v>13500000</v>
      </c>
      <c r="D35" s="141">
        <f>D36</f>
        <v>0</v>
      </c>
      <c r="E35" s="68">
        <f t="shared" si="1"/>
        <v>0</v>
      </c>
      <c r="F35" s="90">
        <f>F36</f>
        <v>0</v>
      </c>
      <c r="G35" s="68">
        <f t="shared" si="0"/>
        <v>0</v>
      </c>
      <c r="H35" s="68">
        <f>SUM(H36)</f>
        <v>0</v>
      </c>
      <c r="I35" s="68">
        <f t="shared" si="2"/>
        <v>0</v>
      </c>
      <c r="J35" s="68">
        <f>SUM(J36)</f>
        <v>0</v>
      </c>
      <c r="K35" s="68">
        <f t="shared" si="3"/>
        <v>0</v>
      </c>
      <c r="L35" s="68">
        <f t="shared" ref="L35:L37" si="8">I35</f>
        <v>0</v>
      </c>
      <c r="M35" s="68">
        <f t="shared" ref="M35:M36" si="9">K35</f>
        <v>0</v>
      </c>
      <c r="N35" s="91"/>
      <c r="O35" s="92"/>
      <c r="P35" s="93"/>
      <c r="Q35" s="93"/>
      <c r="S35" s="95"/>
    </row>
    <row r="36" spans="1:19" s="84" customFormat="1" ht="28.5">
      <c r="A36" s="96"/>
      <c r="B36" s="78" t="s">
        <v>38</v>
      </c>
      <c r="C36" s="86">
        <f>C37</f>
        <v>13500000</v>
      </c>
      <c r="D36" s="86">
        <f>D37</f>
        <v>0</v>
      </c>
      <c r="E36" s="80">
        <f t="shared" si="1"/>
        <v>0</v>
      </c>
      <c r="F36" s="79">
        <f>F37</f>
        <v>0</v>
      </c>
      <c r="G36" s="80">
        <f t="shared" si="0"/>
        <v>0</v>
      </c>
      <c r="H36" s="80">
        <f>SUM(H37)</f>
        <v>0</v>
      </c>
      <c r="I36" s="80">
        <f t="shared" si="2"/>
        <v>0</v>
      </c>
      <c r="J36" s="80">
        <f>SUM(J37)</f>
        <v>0</v>
      </c>
      <c r="K36" s="80">
        <f t="shared" si="3"/>
        <v>0</v>
      </c>
      <c r="L36" s="80">
        <f t="shared" si="8"/>
        <v>0</v>
      </c>
      <c r="M36" s="80">
        <f t="shared" si="9"/>
        <v>0</v>
      </c>
      <c r="N36" s="81"/>
      <c r="O36" s="82"/>
      <c r="P36" s="83"/>
      <c r="Q36" s="83"/>
      <c r="S36" s="85"/>
    </row>
    <row r="37" spans="1:19" s="72" customFormat="1" ht="28.5">
      <c r="A37" s="62"/>
      <c r="B37" s="74" t="s">
        <v>39</v>
      </c>
      <c r="C37" s="138">
        <v>13500000</v>
      </c>
      <c r="D37" s="65">
        <f>MEI!J37</f>
        <v>0</v>
      </c>
      <c r="E37" s="135">
        <f t="shared" si="1"/>
        <v>0</v>
      </c>
      <c r="F37" s="136"/>
      <c r="G37" s="135">
        <f t="shared" si="0"/>
        <v>0</v>
      </c>
      <c r="H37" s="135">
        <f>F37+J37</f>
        <v>0</v>
      </c>
      <c r="I37" s="135">
        <f t="shared" si="2"/>
        <v>0</v>
      </c>
      <c r="J37" s="168">
        <f>D37+F37</f>
        <v>0</v>
      </c>
      <c r="K37" s="135">
        <f>SUM(J37/C37)*100</f>
        <v>0</v>
      </c>
      <c r="L37" s="135">
        <f t="shared" si="8"/>
        <v>0</v>
      </c>
      <c r="M37" s="135">
        <f>K37</f>
        <v>0</v>
      </c>
      <c r="N37" s="69"/>
      <c r="O37" s="70"/>
      <c r="P37" s="71">
        <f>+L37*(C37)</f>
        <v>0</v>
      </c>
      <c r="Q37" s="71">
        <f>+M37*(C37)</f>
        <v>0</v>
      </c>
      <c r="S37" s="137"/>
    </row>
    <row r="38" spans="1:19" s="94" customFormat="1" ht="28.5">
      <c r="A38" s="88" t="s">
        <v>36</v>
      </c>
      <c r="B38" s="89" t="s">
        <v>41</v>
      </c>
      <c r="C38" s="141">
        <f>C39</f>
        <v>25000000</v>
      </c>
      <c r="D38" s="141">
        <f>D39</f>
        <v>18248600</v>
      </c>
      <c r="E38" s="68">
        <f t="shared" si="1"/>
        <v>72.994399999999999</v>
      </c>
      <c r="F38" s="90">
        <f>F39</f>
        <v>0</v>
      </c>
      <c r="G38" s="68">
        <f t="shared" si="0"/>
        <v>0</v>
      </c>
      <c r="H38" s="68">
        <f>SUM(H39)</f>
        <v>18248600</v>
      </c>
      <c r="I38" s="68">
        <f t="shared" si="2"/>
        <v>72.994399999999999</v>
      </c>
      <c r="J38" s="68">
        <f>SUM(J39)</f>
        <v>18248600</v>
      </c>
      <c r="K38" s="68">
        <f t="shared" si="3"/>
        <v>72.994399999999999</v>
      </c>
      <c r="L38" s="68">
        <f t="shared" ref="L38:L39" si="10">I38</f>
        <v>72.994399999999999</v>
      </c>
      <c r="M38" s="68">
        <f t="shared" ref="M38:M39" si="11">K38</f>
        <v>72.994399999999999</v>
      </c>
      <c r="N38" s="91"/>
      <c r="O38" s="92"/>
      <c r="P38" s="93"/>
      <c r="Q38" s="93"/>
      <c r="S38" s="95"/>
    </row>
    <row r="39" spans="1:19" s="84" customFormat="1" ht="38.25" customHeight="1">
      <c r="A39" s="96"/>
      <c r="B39" s="78" t="s">
        <v>42</v>
      </c>
      <c r="C39" s="55">
        <f>C40</f>
        <v>25000000</v>
      </c>
      <c r="D39" s="80">
        <f>D40</f>
        <v>18248600</v>
      </c>
      <c r="E39" s="80">
        <f t="shared" si="1"/>
        <v>72.994399999999999</v>
      </c>
      <c r="F39" s="79">
        <f>F40</f>
        <v>0</v>
      </c>
      <c r="G39" s="80">
        <f t="shared" si="0"/>
        <v>0</v>
      </c>
      <c r="H39" s="80">
        <f>SUM(H40)</f>
        <v>18248600</v>
      </c>
      <c r="I39" s="80">
        <f t="shared" si="2"/>
        <v>72.994399999999999</v>
      </c>
      <c r="J39" s="80">
        <f>SUM(J40)</f>
        <v>18248600</v>
      </c>
      <c r="K39" s="80">
        <f t="shared" si="3"/>
        <v>72.994399999999999</v>
      </c>
      <c r="L39" s="80">
        <f t="shared" si="10"/>
        <v>72.994399999999999</v>
      </c>
      <c r="M39" s="80">
        <f t="shared" si="11"/>
        <v>72.994399999999999</v>
      </c>
      <c r="N39" s="81"/>
      <c r="O39" s="82"/>
      <c r="P39" s="83"/>
      <c r="Q39" s="83"/>
      <c r="S39" s="85"/>
    </row>
    <row r="40" spans="1:19" s="72" customFormat="1" ht="15.75" thickBot="1">
      <c r="A40" s="62"/>
      <c r="B40" s="74" t="s">
        <v>54</v>
      </c>
      <c r="C40" s="171">
        <v>25000000</v>
      </c>
      <c r="D40" s="65">
        <f>MEI!J40</f>
        <v>18248600</v>
      </c>
      <c r="E40" s="172">
        <f t="shared" si="1"/>
        <v>72.994399999999999</v>
      </c>
      <c r="F40" s="167"/>
      <c r="G40" s="172">
        <f t="shared" si="0"/>
        <v>0</v>
      </c>
      <c r="H40" s="135">
        <f>F40+J40</f>
        <v>18248600</v>
      </c>
      <c r="I40" s="172">
        <f t="shared" si="2"/>
        <v>72.994399999999999</v>
      </c>
      <c r="J40" s="168">
        <f>D40+F40</f>
        <v>18248600</v>
      </c>
      <c r="K40" s="172">
        <f t="shared" si="3"/>
        <v>72.994399999999999</v>
      </c>
      <c r="L40" s="135">
        <f t="shared" ref="L40" si="12">I40</f>
        <v>72.994399999999999</v>
      </c>
      <c r="M40" s="135">
        <f t="shared" ref="M40" si="13">K40</f>
        <v>72.994399999999999</v>
      </c>
      <c r="N40" s="99"/>
      <c r="O40" s="70"/>
      <c r="P40" s="71">
        <f>+L40*(C40)</f>
        <v>1824860000</v>
      </c>
      <c r="Q40" s="71">
        <f>+M40*(C40)</f>
        <v>1824860000</v>
      </c>
      <c r="S40" s="137"/>
    </row>
    <row r="41" spans="1:19" s="72" customFormat="1" ht="15.75" thickBot="1">
      <c r="A41" s="100"/>
      <c r="B41" s="101"/>
      <c r="C41" s="173"/>
      <c r="D41" s="65"/>
      <c r="E41" s="174"/>
      <c r="F41" s="175"/>
      <c r="G41" s="174"/>
      <c r="H41" s="176"/>
      <c r="I41" s="174"/>
      <c r="J41" s="176"/>
      <c r="K41" s="174"/>
      <c r="L41" s="174"/>
      <c r="M41" s="174"/>
      <c r="N41" s="107"/>
      <c r="O41" s="108"/>
      <c r="P41" s="71"/>
      <c r="Q41" s="71"/>
      <c r="S41" s="137"/>
    </row>
    <row r="42" spans="1:19" s="115" customFormat="1" ht="15.75" thickBot="1">
      <c r="A42" s="109"/>
      <c r="B42" s="110" t="s">
        <v>43</v>
      </c>
      <c r="C42" s="111">
        <f>SUM(C12+C30+C35+C38)</f>
        <v>2209324048</v>
      </c>
      <c r="D42" s="111">
        <f>SUM(D12+D30+D35+D38)</f>
        <v>809391734</v>
      </c>
      <c r="E42" s="112">
        <f>D42/C42*100</f>
        <v>36.635265647549772</v>
      </c>
      <c r="F42" s="113">
        <f>SUM(F12+F30+F35+F38)</f>
        <v>272282296</v>
      </c>
      <c r="G42" s="112">
        <f>F42/C42*100</f>
        <v>12.324235380793718</v>
      </c>
      <c r="H42" s="111">
        <f>SUM(H12+H30+H35+H38)</f>
        <v>1328056326</v>
      </c>
      <c r="I42" s="112">
        <f>H42/C42*100</f>
        <v>60.111432146055201</v>
      </c>
      <c r="J42" s="111">
        <f>SUM(J12+J30+J35+J38)</f>
        <v>1081674030</v>
      </c>
      <c r="K42" s="112">
        <f>SUM(J42/C42)*100</f>
        <v>48.959501028343489</v>
      </c>
      <c r="L42" s="112">
        <f>P42/(C42)</f>
        <v>59.855018877701546</v>
      </c>
      <c r="M42" s="112">
        <f>Q42/(C42)</f>
        <v>48.373348896802483</v>
      </c>
      <c r="N42" s="41"/>
      <c r="O42" s="108"/>
      <c r="P42" s="114">
        <f>SUM(P11:P40)/2</f>
        <v>132239132600</v>
      </c>
      <c r="Q42" s="114">
        <f>SUM(Q11:Q40)/2</f>
        <v>106872403000</v>
      </c>
      <c r="S42" s="116"/>
    </row>
    <row r="43" spans="1:19" ht="15.75">
      <c r="A43" s="117"/>
      <c r="B43" s="117"/>
      <c r="C43" s="118"/>
      <c r="D43" s="119"/>
      <c r="E43" s="118"/>
      <c r="F43" s="120"/>
      <c r="G43" s="118"/>
      <c r="H43" s="118"/>
      <c r="I43" s="118"/>
      <c r="J43" s="117"/>
      <c r="K43" s="117"/>
      <c r="L43" s="117"/>
      <c r="M43" s="117"/>
      <c r="N43" s="117"/>
      <c r="O43" s="2"/>
      <c r="P43" s="2"/>
      <c r="Q43" s="2"/>
    </row>
    <row r="44" spans="1:19" ht="15.75">
      <c r="A44" s="117"/>
      <c r="B44" s="130"/>
      <c r="C44" s="118"/>
      <c r="D44" s="119"/>
      <c r="E44" s="118"/>
      <c r="F44" s="120"/>
      <c r="G44" s="118"/>
      <c r="H44" s="118"/>
      <c r="I44" s="118"/>
      <c r="J44" s="121" t="s">
        <v>118</v>
      </c>
      <c r="K44" s="121"/>
      <c r="L44" s="121"/>
      <c r="M44" s="121"/>
      <c r="N44" s="121"/>
      <c r="Q44" s="2"/>
    </row>
    <row r="45" spans="1:19" ht="15.75">
      <c r="A45" s="117"/>
      <c r="B45" s="117"/>
      <c r="C45" s="118"/>
      <c r="D45" s="119"/>
      <c r="E45" s="118"/>
      <c r="F45" s="120"/>
      <c r="G45" s="118"/>
      <c r="H45" s="118"/>
      <c r="I45" s="118"/>
      <c r="J45" s="122" t="s">
        <v>44</v>
      </c>
      <c r="K45" s="122"/>
      <c r="L45" s="122"/>
      <c r="M45" s="122"/>
      <c r="N45" s="122"/>
      <c r="Q45" s="2"/>
    </row>
    <row r="46" spans="1:19" ht="15.75">
      <c r="A46" s="117"/>
      <c r="B46" s="117"/>
      <c r="C46" s="131"/>
      <c r="D46" s="119"/>
      <c r="E46" s="118"/>
      <c r="F46" s="120"/>
      <c r="G46" s="118"/>
      <c r="H46" s="118"/>
      <c r="I46" s="118"/>
      <c r="J46" s="123"/>
      <c r="K46" s="123"/>
      <c r="L46" s="123"/>
      <c r="M46" s="123"/>
      <c r="N46" s="123"/>
      <c r="Q46" s="2"/>
    </row>
    <row r="47" spans="1:19" ht="15.75">
      <c r="A47" s="117"/>
      <c r="B47" s="117"/>
      <c r="C47" s="132"/>
      <c r="D47" s="119"/>
      <c r="E47" s="118"/>
      <c r="F47" s="120"/>
      <c r="G47" s="118"/>
      <c r="H47" s="118"/>
      <c r="I47" s="118"/>
      <c r="J47" s="118"/>
      <c r="K47" s="124"/>
      <c r="L47" s="125"/>
      <c r="M47" s="124"/>
      <c r="N47" s="124"/>
      <c r="Q47" s="2"/>
    </row>
    <row r="48" spans="1:19" ht="15.75">
      <c r="A48" s="117"/>
      <c r="B48" s="117"/>
      <c r="C48" s="118"/>
      <c r="D48" s="119"/>
      <c r="E48" s="118"/>
      <c r="F48" s="120"/>
      <c r="G48" s="118"/>
      <c r="H48" s="118"/>
      <c r="I48" s="118"/>
      <c r="J48" s="118"/>
      <c r="K48" s="124"/>
      <c r="L48" s="125"/>
      <c r="M48" s="124"/>
      <c r="N48" s="124"/>
      <c r="Q48" s="2"/>
    </row>
    <row r="49" spans="1:17" ht="15.75">
      <c r="A49" s="117"/>
      <c r="B49" s="117"/>
      <c r="C49" s="126"/>
      <c r="D49" s="127"/>
      <c r="E49" s="126"/>
      <c r="F49" s="128"/>
      <c r="G49" s="126"/>
      <c r="H49" s="126"/>
      <c r="I49" s="126"/>
      <c r="J49" s="118"/>
      <c r="K49" s="124"/>
      <c r="L49" s="125"/>
      <c r="M49" s="124"/>
      <c r="N49" s="124"/>
      <c r="Q49" s="2"/>
    </row>
    <row r="50" spans="1:17" ht="15.75">
      <c r="A50" s="117"/>
      <c r="B50" s="117"/>
      <c r="C50" s="118"/>
      <c r="D50" s="119"/>
      <c r="E50" s="118"/>
      <c r="F50" s="120"/>
      <c r="G50" s="118"/>
      <c r="H50" s="118"/>
      <c r="I50" s="118"/>
      <c r="J50" s="129" t="s">
        <v>45</v>
      </c>
      <c r="K50" s="129"/>
      <c r="L50" s="129"/>
      <c r="M50" s="129"/>
      <c r="N50" s="129"/>
      <c r="Q50" s="2"/>
    </row>
    <row r="51" spans="1:17" ht="15.75">
      <c r="A51" s="117"/>
      <c r="B51" s="117"/>
      <c r="C51" s="118"/>
      <c r="D51" s="119"/>
      <c r="E51" s="118"/>
      <c r="F51" s="120"/>
      <c r="G51" s="118"/>
      <c r="H51" s="118"/>
      <c r="I51" s="118"/>
      <c r="J51" s="125" t="s">
        <v>46</v>
      </c>
      <c r="K51" s="125"/>
      <c r="L51" s="125"/>
      <c r="M51" s="125"/>
      <c r="N51" s="125"/>
      <c r="Q51" s="2"/>
    </row>
    <row r="52" spans="1:17" ht="15.75">
      <c r="A52" s="117"/>
      <c r="B52" s="117"/>
      <c r="C52" s="118"/>
      <c r="D52" s="119"/>
      <c r="E52" s="118"/>
      <c r="F52" s="120"/>
      <c r="G52" s="118"/>
      <c r="H52" s="118"/>
      <c r="I52" s="118"/>
      <c r="J52" s="125" t="s">
        <v>47</v>
      </c>
      <c r="K52" s="125"/>
      <c r="L52" s="125"/>
      <c r="M52" s="125"/>
      <c r="N52" s="125"/>
      <c r="Q52" s="2"/>
    </row>
    <row r="62" spans="1:17">
      <c r="M62" t="s">
        <v>48</v>
      </c>
    </row>
  </sheetData>
  <mergeCells count="9">
    <mergeCell ref="D7:E7"/>
    <mergeCell ref="F7:G7"/>
    <mergeCell ref="H7:I7"/>
    <mergeCell ref="J7:K7"/>
    <mergeCell ref="A1:O1"/>
    <mergeCell ref="A2:O2"/>
    <mergeCell ref="A3:O3"/>
    <mergeCell ref="D6:K6"/>
    <mergeCell ref="L6:M6"/>
  </mergeCells>
  <printOptions horizontalCentered="1"/>
  <pageMargins left="0.51181102362204722" right="0.9055118110236221" top="0.35433070866141736" bottom="0.35433070866141736" header="0.31496062992125984" footer="0.31496062992125984"/>
  <pageSetup paperSize="5" scale="55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764AE-09D5-4BA6-BD83-52BE1820831C}">
  <dimension ref="A1:X62"/>
  <sheetViews>
    <sheetView topLeftCell="C1" zoomScale="80" zoomScaleNormal="80" workbookViewId="0">
      <selection activeCell="F24" sqref="F24"/>
    </sheetView>
  </sheetViews>
  <sheetFormatPr defaultRowHeight="15"/>
  <cols>
    <col min="1" max="1" width="6.85546875" customWidth="1"/>
    <col min="2" max="2" width="55.140625" customWidth="1"/>
    <col min="3" max="3" width="24.7109375" customWidth="1"/>
    <col min="4" max="4" width="29.7109375" style="1" customWidth="1"/>
    <col min="5" max="5" width="10.85546875" customWidth="1"/>
    <col min="6" max="6" width="20" style="6" customWidth="1"/>
    <col min="7" max="7" width="12.42578125" customWidth="1"/>
    <col min="8" max="8" width="25.140625" customWidth="1"/>
    <col min="9" max="9" width="12.28515625" customWidth="1"/>
    <col min="10" max="10" width="22.7109375" customWidth="1"/>
    <col min="11" max="11" width="11" customWidth="1"/>
    <col min="12" max="12" width="10" customWidth="1"/>
    <col min="13" max="13" width="13.42578125" customWidth="1"/>
    <col min="14" max="14" width="15.5703125" customWidth="1"/>
    <col min="16" max="16" width="33.28515625" customWidth="1"/>
    <col min="17" max="17" width="32.140625" customWidth="1"/>
    <col min="19" max="19" width="14.7109375" style="1" customWidth="1"/>
  </cols>
  <sheetData>
    <row r="1" spans="1:24" ht="18">
      <c r="A1" s="190" t="s">
        <v>56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</row>
    <row r="2" spans="1:24" ht="18">
      <c r="A2" s="190" t="s">
        <v>119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2"/>
    </row>
    <row r="3" spans="1:24" ht="18">
      <c r="A3" s="190" t="s">
        <v>0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3"/>
      <c r="Q3" s="3"/>
      <c r="R3" s="3"/>
      <c r="S3" s="4"/>
      <c r="T3" s="3"/>
      <c r="U3" s="3"/>
      <c r="V3" s="3"/>
      <c r="W3" s="3"/>
      <c r="X3" s="3"/>
    </row>
    <row r="4" spans="1:24">
      <c r="A4" s="3"/>
      <c r="B4" s="5"/>
      <c r="O4" s="2"/>
      <c r="P4" s="2"/>
    </row>
    <row r="5" spans="1:24">
      <c r="A5" s="7"/>
      <c r="B5" s="7"/>
      <c r="C5" s="7"/>
      <c r="D5" s="8"/>
      <c r="E5" s="9"/>
      <c r="F5" s="10"/>
      <c r="G5" s="9"/>
      <c r="H5" s="9"/>
      <c r="I5" s="9"/>
      <c r="N5" s="11"/>
    </row>
    <row r="6" spans="1:24" ht="60.75" customHeight="1">
      <c r="A6" s="12" t="s">
        <v>1</v>
      </c>
      <c r="B6" s="13" t="s">
        <v>2</v>
      </c>
      <c r="C6" s="12" t="s">
        <v>3</v>
      </c>
      <c r="D6" s="188" t="s">
        <v>4</v>
      </c>
      <c r="E6" s="191"/>
      <c r="F6" s="191"/>
      <c r="G6" s="191"/>
      <c r="H6" s="191"/>
      <c r="I6" s="191"/>
      <c r="J6" s="191"/>
      <c r="K6" s="189"/>
      <c r="L6" s="188" t="s">
        <v>5</v>
      </c>
      <c r="M6" s="189"/>
      <c r="N6" s="15" t="s">
        <v>6</v>
      </c>
      <c r="O6" s="16"/>
    </row>
    <row r="7" spans="1:24" ht="45" customHeight="1">
      <c r="A7" s="15"/>
      <c r="B7" s="14"/>
      <c r="C7" s="15"/>
      <c r="D7" s="188" t="s">
        <v>7</v>
      </c>
      <c r="E7" s="189"/>
      <c r="F7" s="192" t="s">
        <v>8</v>
      </c>
      <c r="G7" s="193"/>
      <c r="H7" s="188" t="s">
        <v>9</v>
      </c>
      <c r="I7" s="189"/>
      <c r="J7" s="188" t="s">
        <v>10</v>
      </c>
      <c r="K7" s="189"/>
      <c r="L7" s="17" t="s">
        <v>11</v>
      </c>
      <c r="M7" s="17" t="s">
        <v>12</v>
      </c>
      <c r="N7" s="15"/>
      <c r="O7" s="18"/>
    </row>
    <row r="8" spans="1:24">
      <c r="A8" s="17"/>
      <c r="B8" s="19"/>
      <c r="C8" s="17" t="s">
        <v>13</v>
      </c>
      <c r="D8" s="20" t="s">
        <v>14</v>
      </c>
      <c r="E8" s="15" t="s">
        <v>15</v>
      </c>
      <c r="F8" s="21" t="s">
        <v>14</v>
      </c>
      <c r="G8" s="15" t="s">
        <v>15</v>
      </c>
      <c r="H8" s="15" t="s">
        <v>14</v>
      </c>
      <c r="I8" s="15" t="s">
        <v>15</v>
      </c>
      <c r="J8" s="15" t="s">
        <v>14</v>
      </c>
      <c r="K8" s="15" t="s">
        <v>15</v>
      </c>
      <c r="L8" s="15" t="s">
        <v>15</v>
      </c>
      <c r="M8" s="15" t="s">
        <v>15</v>
      </c>
      <c r="N8" s="17"/>
      <c r="O8" s="22"/>
    </row>
    <row r="9" spans="1:24" ht="15.75" thickBot="1">
      <c r="A9" s="23">
        <v>1</v>
      </c>
      <c r="B9" s="13">
        <v>2</v>
      </c>
      <c r="C9" s="12">
        <v>3</v>
      </c>
      <c r="D9" s="24">
        <v>4</v>
      </c>
      <c r="E9" s="12">
        <v>5</v>
      </c>
      <c r="F9" s="24">
        <v>6</v>
      </c>
      <c r="G9" s="12">
        <v>7</v>
      </c>
      <c r="H9" s="12">
        <v>8</v>
      </c>
      <c r="I9" s="12">
        <v>9</v>
      </c>
      <c r="J9" s="12">
        <v>10</v>
      </c>
      <c r="K9" s="12">
        <v>11</v>
      </c>
      <c r="L9" s="12">
        <v>12</v>
      </c>
      <c r="M9" s="12">
        <v>13</v>
      </c>
      <c r="N9" s="12">
        <v>14</v>
      </c>
      <c r="O9" s="25"/>
      <c r="P9" s="26"/>
    </row>
    <row r="10" spans="1:24" ht="15.75" thickBot="1">
      <c r="A10" s="27"/>
      <c r="B10" s="28" t="s">
        <v>16</v>
      </c>
      <c r="C10" s="29"/>
      <c r="D10" s="30"/>
      <c r="E10" s="29"/>
      <c r="F10" s="31"/>
      <c r="G10" s="29"/>
      <c r="H10" s="29"/>
      <c r="I10" s="29"/>
      <c r="J10" s="29"/>
      <c r="K10" s="29"/>
      <c r="L10" s="29"/>
      <c r="M10" s="29"/>
      <c r="N10" s="29"/>
      <c r="O10" s="32"/>
      <c r="P10" s="26"/>
    </row>
    <row r="11" spans="1:24" s="44" customFormat="1" ht="15.75">
      <c r="A11" s="33"/>
      <c r="B11" s="34" t="s">
        <v>0</v>
      </c>
      <c r="C11" s="35">
        <f>C12+C30+C35+C38</f>
        <v>2209324048</v>
      </c>
      <c r="D11" s="35">
        <f>D12+D30+D35+D38</f>
        <v>1081674030</v>
      </c>
      <c r="E11" s="36">
        <f>D11/C11*100</f>
        <v>48.959501028343489</v>
      </c>
      <c r="F11" s="37">
        <f>F12+F30+F35+F38</f>
        <v>121234663</v>
      </c>
      <c r="G11" s="36">
        <f>F11/C11*100</f>
        <v>5.4874097400853525</v>
      </c>
      <c r="H11" s="35">
        <f>SUM(H12+H30+H35+H38)</f>
        <v>1311193356</v>
      </c>
      <c r="I11" s="36">
        <f>H11/C11*100</f>
        <v>59.348168376973184</v>
      </c>
      <c r="J11" s="38">
        <f>SUM(J12+J30+J35+J38)</f>
        <v>1202908693</v>
      </c>
      <c r="K11" s="39">
        <f>SUM(J11/C11)*100</f>
        <v>54.44691076842885</v>
      </c>
      <c r="L11" s="40">
        <f>P11/(C11)</f>
        <v>59.091755108619545</v>
      </c>
      <c r="M11" s="40">
        <f>Q11/(C11)</f>
        <v>53.86075863688783</v>
      </c>
      <c r="N11" s="41"/>
      <c r="O11" s="42"/>
      <c r="P11" s="43">
        <f>SUM(P14:P40)</f>
        <v>130552835600.00002</v>
      </c>
      <c r="Q11" s="43">
        <f>SUM(Q14:Q40)</f>
        <v>118995869299.99998</v>
      </c>
      <c r="S11" s="1"/>
    </row>
    <row r="12" spans="1:24" s="52" customFormat="1" ht="28.5">
      <c r="A12" s="45" t="s">
        <v>17</v>
      </c>
      <c r="B12" s="139" t="s">
        <v>55</v>
      </c>
      <c r="C12" s="46">
        <f>C13+C16+C19+C21+C23+C26</f>
        <v>2124576048</v>
      </c>
      <c r="D12" s="46">
        <f>D13+D16+D19+D21+D23+D26</f>
        <v>1060537930</v>
      </c>
      <c r="E12" s="47">
        <f>D12/C12*100</f>
        <v>49.917626201159173</v>
      </c>
      <c r="F12" s="46">
        <f>F13+F16+F19+F21+F23+F26</f>
        <v>121234663</v>
      </c>
      <c r="G12" s="47">
        <f t="shared" ref="G12:G40" si="0">F12/C12*100</f>
        <v>5.7062990573637489</v>
      </c>
      <c r="H12" s="48">
        <f>SUM(H13+H16+H19+H23+H26)</f>
        <v>1290057256</v>
      </c>
      <c r="I12" s="47">
        <f t="shared" ref="I12:I40" si="1">H12/C12*100</f>
        <v>60.720690945114143</v>
      </c>
      <c r="J12" s="48">
        <f>SUM(J13+J16+J19+J21+J23+J26)</f>
        <v>1181772593</v>
      </c>
      <c r="K12" s="48"/>
      <c r="L12" s="48"/>
      <c r="M12" s="48"/>
      <c r="N12" s="49"/>
      <c r="O12" s="50"/>
      <c r="P12" s="51"/>
      <c r="Q12" s="51"/>
      <c r="S12" s="1"/>
    </row>
    <row r="13" spans="1:24" s="61" customFormat="1" ht="15" customHeight="1">
      <c r="A13" s="53"/>
      <c r="B13" s="54" t="s">
        <v>18</v>
      </c>
      <c r="C13" s="55">
        <f>C14+C15</f>
        <v>3718400</v>
      </c>
      <c r="D13" s="55">
        <f>D14+D15</f>
        <v>0</v>
      </c>
      <c r="E13" s="47">
        <f t="shared" ref="E13:E40" si="2">D13/C13*100</f>
        <v>0</v>
      </c>
      <c r="F13" s="56">
        <f>F14+F15</f>
        <v>0</v>
      </c>
      <c r="G13" s="47">
        <f t="shared" si="0"/>
        <v>0</v>
      </c>
      <c r="H13" s="57">
        <f>SUM(H14+H15)</f>
        <v>0</v>
      </c>
      <c r="I13" s="47">
        <f t="shared" si="1"/>
        <v>0</v>
      </c>
      <c r="J13" s="57">
        <f>SUM(J14+J15)</f>
        <v>0</v>
      </c>
      <c r="K13" s="57"/>
      <c r="L13" s="57"/>
      <c r="M13" s="57"/>
      <c r="N13" s="58"/>
      <c r="O13" s="59"/>
      <c r="P13" s="60"/>
      <c r="Q13" s="60"/>
      <c r="S13" s="1"/>
    </row>
    <row r="14" spans="1:24" s="72" customFormat="1" ht="15" customHeight="1">
      <c r="A14" s="62"/>
      <c r="B14" s="63" t="s">
        <v>19</v>
      </c>
      <c r="C14" s="64">
        <v>2031800</v>
      </c>
      <c r="D14" s="65">
        <f>JUNI!J14</f>
        <v>0</v>
      </c>
      <c r="E14" s="47">
        <f t="shared" si="2"/>
        <v>0</v>
      </c>
      <c r="F14" s="66"/>
      <c r="G14" s="47">
        <f t="shared" si="0"/>
        <v>0</v>
      </c>
      <c r="H14" s="47">
        <f>F14+J14</f>
        <v>0</v>
      </c>
      <c r="I14" s="47">
        <f t="shared" si="1"/>
        <v>0</v>
      </c>
      <c r="J14" s="67">
        <f>D14+F14</f>
        <v>0</v>
      </c>
      <c r="K14" s="47">
        <f>SUM(J14/C14)*100</f>
        <v>0</v>
      </c>
      <c r="L14" s="68">
        <f>I14</f>
        <v>0</v>
      </c>
      <c r="M14" s="68">
        <f>K14</f>
        <v>0</v>
      </c>
      <c r="N14" s="69"/>
      <c r="O14" s="70"/>
      <c r="P14" s="71">
        <f>+L14*(C14)</f>
        <v>0</v>
      </c>
      <c r="Q14" s="71">
        <f>+M14*(C14)</f>
        <v>0</v>
      </c>
      <c r="S14" s="73"/>
    </row>
    <row r="15" spans="1:24" s="72" customFormat="1" ht="27.75" customHeight="1">
      <c r="A15" s="62"/>
      <c r="B15" s="74" t="s">
        <v>20</v>
      </c>
      <c r="C15" s="64">
        <v>1686600</v>
      </c>
      <c r="D15" s="65">
        <f>JUNI!J15</f>
        <v>0</v>
      </c>
      <c r="E15" s="47">
        <f>D15/C15*100</f>
        <v>0</v>
      </c>
      <c r="F15" s="1"/>
      <c r="G15" s="47">
        <f t="shared" si="0"/>
        <v>0</v>
      </c>
      <c r="H15" s="47">
        <f>F15+J15</f>
        <v>0</v>
      </c>
      <c r="I15" s="47">
        <f t="shared" si="1"/>
        <v>0</v>
      </c>
      <c r="J15" s="75">
        <f>D15+F15</f>
        <v>0</v>
      </c>
      <c r="K15" s="47">
        <f t="shared" ref="K15:K40" si="3">SUM(J15/C15)*100</f>
        <v>0</v>
      </c>
      <c r="L15" s="68"/>
      <c r="M15" s="68">
        <f>K15</f>
        <v>0</v>
      </c>
      <c r="N15" s="69"/>
      <c r="O15" s="70"/>
      <c r="P15" s="71">
        <f>+L15*(C15)</f>
        <v>0</v>
      </c>
      <c r="Q15" s="71">
        <f>+M15*(C15)</f>
        <v>0</v>
      </c>
      <c r="S15" s="76"/>
    </row>
    <row r="16" spans="1:24" s="84" customFormat="1" ht="15" customHeight="1">
      <c r="A16" s="77"/>
      <c r="B16" s="78" t="s">
        <v>21</v>
      </c>
      <c r="C16" s="55">
        <f>C17+C18</f>
        <v>1906582148</v>
      </c>
      <c r="D16" s="55">
        <f>D17+D18</f>
        <v>997380223</v>
      </c>
      <c r="E16" s="47">
        <f>D16/C16*100</f>
        <v>52.312470461671388</v>
      </c>
      <c r="F16" s="79">
        <f>F17+F18</f>
        <v>116734663</v>
      </c>
      <c r="G16" s="47">
        <f t="shared" si="0"/>
        <v>6.1227187678461368</v>
      </c>
      <c r="H16" s="80">
        <f>SUM(H17+H18)</f>
        <v>1230849549</v>
      </c>
      <c r="I16" s="47">
        <f t="shared" si="1"/>
        <v>64.557907997363671</v>
      </c>
      <c r="J16" s="80">
        <f>SUM(J17+J18)</f>
        <v>1114114886</v>
      </c>
      <c r="K16" s="47">
        <f t="shared" si="3"/>
        <v>58.435189229517533</v>
      </c>
      <c r="L16" s="80"/>
      <c r="M16" s="80"/>
      <c r="N16" s="81"/>
      <c r="O16" s="82"/>
      <c r="P16" s="83"/>
      <c r="Q16" s="83"/>
      <c r="S16" s="85"/>
    </row>
    <row r="17" spans="1:19" s="72" customFormat="1">
      <c r="A17" s="62"/>
      <c r="B17" s="74" t="s">
        <v>22</v>
      </c>
      <c r="C17" s="64">
        <v>1875082148</v>
      </c>
      <c r="D17" s="65">
        <f>JUNI!J17</f>
        <v>991715223</v>
      </c>
      <c r="E17" s="47">
        <f t="shared" si="2"/>
        <v>52.889161365958458</v>
      </c>
      <c r="F17" s="142">
        <v>116734663</v>
      </c>
      <c r="G17" s="47">
        <f>F17/C17*100</f>
        <v>6.2255759367402392</v>
      </c>
      <c r="H17" s="47">
        <f>F17+J17</f>
        <v>1225184549</v>
      </c>
      <c r="I17" s="47">
        <f>H17/C17*100</f>
        <v>65.340313239438942</v>
      </c>
      <c r="J17" s="75">
        <f>D17+F17</f>
        <v>1108449886</v>
      </c>
      <c r="K17" s="47">
        <f>SUM(J17/C17)*100</f>
        <v>59.114737302698693</v>
      </c>
      <c r="L17" s="68">
        <f>I17</f>
        <v>65.340313239438942</v>
      </c>
      <c r="M17" s="68">
        <f t="shared" ref="M17:M34" si="4">K17</f>
        <v>59.114737302698693</v>
      </c>
      <c r="N17" s="69"/>
      <c r="O17" s="70"/>
      <c r="P17" s="71">
        <f>+L17*(C17)</f>
        <v>122518454900.00002</v>
      </c>
      <c r="Q17" s="71">
        <f>+M17*(C17)</f>
        <v>110844988599.99998</v>
      </c>
      <c r="S17" s="76"/>
    </row>
    <row r="18" spans="1:19" s="72" customFormat="1" ht="28.5">
      <c r="A18" s="62"/>
      <c r="B18" s="74" t="s">
        <v>23</v>
      </c>
      <c r="C18" s="64">
        <v>31500000</v>
      </c>
      <c r="D18" s="65">
        <f>JUNI!J18</f>
        <v>5665000</v>
      </c>
      <c r="E18" s="47">
        <f t="shared" si="2"/>
        <v>17.984126984126984</v>
      </c>
      <c r="F18" s="142"/>
      <c r="G18" s="47">
        <f t="shared" si="0"/>
        <v>0</v>
      </c>
      <c r="H18" s="47">
        <f>F18+J18</f>
        <v>5665000</v>
      </c>
      <c r="I18" s="47">
        <f t="shared" si="1"/>
        <v>17.984126984126984</v>
      </c>
      <c r="J18" s="75">
        <f>D18+F18</f>
        <v>5665000</v>
      </c>
      <c r="K18" s="47">
        <f>SUM(J18/C18)*100</f>
        <v>17.984126984126984</v>
      </c>
      <c r="L18" s="68"/>
      <c r="M18" s="68">
        <f t="shared" si="4"/>
        <v>17.984126984126984</v>
      </c>
      <c r="N18" s="69"/>
      <c r="O18" s="70"/>
      <c r="P18" s="71">
        <f>+L18*(C18)</f>
        <v>0</v>
      </c>
      <c r="Q18" s="71">
        <f>+M18*(C18)</f>
        <v>566500000</v>
      </c>
      <c r="S18" s="76"/>
    </row>
    <row r="19" spans="1:19" s="84" customFormat="1">
      <c r="A19" s="77"/>
      <c r="B19" s="78" t="s">
        <v>24</v>
      </c>
      <c r="C19" s="143">
        <f>C20</f>
        <v>88453300</v>
      </c>
      <c r="D19" s="80">
        <f>D20</f>
        <v>22329300</v>
      </c>
      <c r="E19" s="47">
        <f t="shared" si="2"/>
        <v>25.244168391682393</v>
      </c>
      <c r="F19" s="79">
        <f>F20</f>
        <v>0</v>
      </c>
      <c r="G19" s="47">
        <f t="shared" si="0"/>
        <v>0</v>
      </c>
      <c r="H19" s="80">
        <f>SUM(H20)</f>
        <v>22329300</v>
      </c>
      <c r="I19" s="47">
        <f t="shared" si="1"/>
        <v>25.244168391682393</v>
      </c>
      <c r="J19" s="80">
        <f>SUM(J20)</f>
        <v>22329300</v>
      </c>
      <c r="K19" s="47">
        <f t="shared" si="3"/>
        <v>25.244168391682393</v>
      </c>
      <c r="L19" s="80"/>
      <c r="M19" s="80"/>
      <c r="N19" s="81"/>
      <c r="O19" s="82"/>
      <c r="P19" s="83"/>
      <c r="Q19" s="83"/>
      <c r="S19" s="85"/>
    </row>
    <row r="20" spans="1:19" s="72" customFormat="1">
      <c r="A20" s="62"/>
      <c r="B20" s="74" t="s">
        <v>25</v>
      </c>
      <c r="C20" s="64">
        <v>88453300</v>
      </c>
      <c r="D20" s="65">
        <f>JUNI!J20</f>
        <v>22329300</v>
      </c>
      <c r="E20" s="47">
        <f t="shared" si="2"/>
        <v>25.244168391682393</v>
      </c>
      <c r="F20" s="1"/>
      <c r="G20" s="47">
        <f t="shared" si="0"/>
        <v>0</v>
      </c>
      <c r="H20" s="47">
        <f>F20+J20</f>
        <v>22329300</v>
      </c>
      <c r="I20" s="47">
        <f t="shared" si="1"/>
        <v>25.244168391682393</v>
      </c>
      <c r="J20" s="75">
        <f>D20+F20</f>
        <v>22329300</v>
      </c>
      <c r="K20" s="47">
        <f t="shared" si="3"/>
        <v>25.244168391682393</v>
      </c>
      <c r="L20" s="68">
        <f>I20</f>
        <v>25.244168391682393</v>
      </c>
      <c r="M20" s="68">
        <f t="shared" si="4"/>
        <v>25.244168391682393</v>
      </c>
      <c r="N20" s="69"/>
      <c r="O20" s="70"/>
      <c r="P20" s="71">
        <f>+L20*(C20)</f>
        <v>2232930000.0000005</v>
      </c>
      <c r="Q20" s="71">
        <f>+M20*(C20)</f>
        <v>2232930000.0000005</v>
      </c>
      <c r="S20" s="76"/>
    </row>
    <row r="21" spans="1:19" s="84" customFormat="1" ht="28.5">
      <c r="A21" s="96"/>
      <c r="B21" s="78" t="s">
        <v>49</v>
      </c>
      <c r="C21" s="143">
        <f>C22</f>
        <v>13018000</v>
      </c>
      <c r="D21" s="80">
        <f>D22</f>
        <v>12950000</v>
      </c>
      <c r="E21" s="47">
        <f t="shared" si="2"/>
        <v>99.477646335842678</v>
      </c>
      <c r="F21" s="133">
        <f>F22</f>
        <v>0</v>
      </c>
      <c r="G21" s="47">
        <f t="shared" si="0"/>
        <v>0</v>
      </c>
      <c r="H21" s="80">
        <f>H22</f>
        <v>12950000</v>
      </c>
      <c r="I21" s="47">
        <f t="shared" si="1"/>
        <v>99.477646335842678</v>
      </c>
      <c r="J21" s="164">
        <f>J22</f>
        <v>12950000</v>
      </c>
      <c r="K21" s="47">
        <f t="shared" si="3"/>
        <v>99.477646335842678</v>
      </c>
      <c r="L21" s="80"/>
      <c r="M21" s="80"/>
      <c r="N21" s="81"/>
      <c r="O21" s="82"/>
      <c r="P21" s="83"/>
      <c r="Q21" s="83"/>
      <c r="S21" s="85"/>
    </row>
    <row r="22" spans="1:19" s="72" customFormat="1">
      <c r="A22" s="62"/>
      <c r="B22" s="74" t="s">
        <v>50</v>
      </c>
      <c r="C22" s="64">
        <v>13018000</v>
      </c>
      <c r="D22" s="65">
        <f>JUNI!J22</f>
        <v>12950000</v>
      </c>
      <c r="E22" s="47"/>
      <c r="F22" s="1"/>
      <c r="G22" s="47"/>
      <c r="H22" s="47">
        <f>F22+J22</f>
        <v>12950000</v>
      </c>
      <c r="I22" s="47"/>
      <c r="J22" s="75">
        <f>D22+F22</f>
        <v>12950000</v>
      </c>
      <c r="K22" s="47"/>
      <c r="L22" s="68"/>
      <c r="M22" s="68"/>
      <c r="N22" s="69"/>
      <c r="O22" s="70"/>
      <c r="P22" s="71"/>
      <c r="Q22" s="71"/>
      <c r="S22" s="76"/>
    </row>
    <row r="23" spans="1:19" s="84" customFormat="1" ht="28.5">
      <c r="A23" s="77"/>
      <c r="B23" s="78" t="s">
        <v>26</v>
      </c>
      <c r="C23" s="55">
        <f>C24+C25</f>
        <v>70381200</v>
      </c>
      <c r="D23" s="55">
        <f>D24+D25</f>
        <v>24931407</v>
      </c>
      <c r="E23" s="47">
        <f t="shared" si="2"/>
        <v>35.423390053025521</v>
      </c>
      <c r="F23" s="79">
        <f>F24+F25</f>
        <v>4500000</v>
      </c>
      <c r="G23" s="47">
        <f t="shared" si="0"/>
        <v>6.3937528771887946</v>
      </c>
      <c r="H23" s="80">
        <f>SUM(H24+H25)</f>
        <v>33931407</v>
      </c>
      <c r="I23" s="47">
        <f t="shared" si="1"/>
        <v>48.210895807403112</v>
      </c>
      <c r="J23" s="80">
        <f>SUM(J24+J25)</f>
        <v>29431407</v>
      </c>
      <c r="K23" s="47">
        <f t="shared" si="3"/>
        <v>41.817142930214317</v>
      </c>
      <c r="L23" s="80"/>
      <c r="M23" s="80"/>
      <c r="N23" s="81"/>
      <c r="O23" s="82"/>
      <c r="P23" s="83"/>
      <c r="Q23" s="83"/>
      <c r="S23" s="85"/>
    </row>
    <row r="24" spans="1:19" s="72" customFormat="1" ht="28.5">
      <c r="A24" s="62"/>
      <c r="B24" s="74" t="s">
        <v>27</v>
      </c>
      <c r="C24" s="64">
        <v>8400000</v>
      </c>
      <c r="D24" s="65">
        <f>JUNI!J24</f>
        <v>1631397</v>
      </c>
      <c r="E24" s="47">
        <f t="shared" si="2"/>
        <v>19.421392857142859</v>
      </c>
      <c r="F24" s="142"/>
      <c r="G24" s="47">
        <f t="shared" si="0"/>
        <v>0</v>
      </c>
      <c r="H24" s="47">
        <f>F24+J24</f>
        <v>1631397</v>
      </c>
      <c r="I24" s="47">
        <f t="shared" si="1"/>
        <v>19.421392857142859</v>
      </c>
      <c r="J24" s="75">
        <f>D24+F24</f>
        <v>1631397</v>
      </c>
      <c r="K24" s="47">
        <f t="shared" si="3"/>
        <v>19.421392857142859</v>
      </c>
      <c r="L24" s="68">
        <f t="shared" ref="L24:L34" si="5">I24</f>
        <v>19.421392857142859</v>
      </c>
      <c r="M24" s="68">
        <f t="shared" si="4"/>
        <v>19.421392857142859</v>
      </c>
      <c r="N24" s="69"/>
      <c r="O24" s="70"/>
      <c r="P24" s="71">
        <f>+L24*(C24)</f>
        <v>163139700</v>
      </c>
      <c r="Q24" s="71">
        <f>+M24*(C24)</f>
        <v>163139700</v>
      </c>
      <c r="S24" s="76"/>
    </row>
    <row r="25" spans="1:19" s="72" customFormat="1" ht="12.75" customHeight="1">
      <c r="A25" s="62"/>
      <c r="B25" s="74" t="s">
        <v>28</v>
      </c>
      <c r="C25" s="64">
        <v>61981200</v>
      </c>
      <c r="D25" s="65">
        <f>JUNI!J25</f>
        <v>23300010</v>
      </c>
      <c r="E25" s="47">
        <f t="shared" si="2"/>
        <v>37.592060173084739</v>
      </c>
      <c r="F25" s="142">
        <v>4500000</v>
      </c>
      <c r="G25" s="47">
        <f t="shared" si="0"/>
        <v>7.2602660161468311</v>
      </c>
      <c r="H25" s="47">
        <f>F25+J25</f>
        <v>32300010</v>
      </c>
      <c r="I25" s="47">
        <f t="shared" si="1"/>
        <v>52.112592205378405</v>
      </c>
      <c r="J25" s="75">
        <f>D25+F25</f>
        <v>27800010</v>
      </c>
      <c r="K25" s="47">
        <f t="shared" si="3"/>
        <v>44.852326189231576</v>
      </c>
      <c r="L25" s="68">
        <f t="shared" si="5"/>
        <v>52.112592205378405</v>
      </c>
      <c r="M25" s="68">
        <f t="shared" si="4"/>
        <v>44.852326189231576</v>
      </c>
      <c r="N25" s="69"/>
      <c r="O25" s="70"/>
      <c r="P25" s="71">
        <f>+L25*(C25)</f>
        <v>3230001000</v>
      </c>
      <c r="Q25" s="71">
        <f>+M25*(C25)</f>
        <v>2780001000</v>
      </c>
      <c r="S25" s="76"/>
    </row>
    <row r="26" spans="1:19" s="84" customFormat="1" ht="28.5">
      <c r="A26" s="77"/>
      <c r="B26" s="78" t="s">
        <v>29</v>
      </c>
      <c r="C26" s="55">
        <f>C27+C28+C29</f>
        <v>42423000</v>
      </c>
      <c r="D26" s="55">
        <f>D27+D28+D29</f>
        <v>2947000</v>
      </c>
      <c r="E26" s="47">
        <f t="shared" si="2"/>
        <v>6.9467034391721469</v>
      </c>
      <c r="F26" s="79">
        <f>F27</f>
        <v>0</v>
      </c>
      <c r="G26" s="47">
        <f t="shared" si="0"/>
        <v>0</v>
      </c>
      <c r="H26" s="80">
        <f>SUM(H27:H29)</f>
        <v>2947000</v>
      </c>
      <c r="I26" s="47">
        <f t="shared" si="1"/>
        <v>6.9467034391721469</v>
      </c>
      <c r="J26" s="80">
        <f>SUM(J27:J29)</f>
        <v>2947000</v>
      </c>
      <c r="K26" s="47">
        <f t="shared" si="3"/>
        <v>6.9467034391721469</v>
      </c>
      <c r="L26" s="80"/>
      <c r="M26" s="80"/>
      <c r="N26" s="81"/>
      <c r="O26" s="82"/>
      <c r="P26" s="83"/>
      <c r="Q26" s="83"/>
      <c r="S26" s="85"/>
    </row>
    <row r="27" spans="1:19" s="72" customFormat="1" ht="42.75">
      <c r="A27" s="62"/>
      <c r="B27" s="74" t="s">
        <v>30</v>
      </c>
      <c r="C27" s="87">
        <v>15000000</v>
      </c>
      <c r="D27" s="65">
        <f>JUNI!J27</f>
        <v>2947000</v>
      </c>
      <c r="E27" s="47">
        <f t="shared" si="2"/>
        <v>19.646666666666668</v>
      </c>
      <c r="F27" s="142"/>
      <c r="G27" s="47">
        <f t="shared" si="0"/>
        <v>0</v>
      </c>
      <c r="H27" s="47">
        <f>F27+J27</f>
        <v>2947000</v>
      </c>
      <c r="I27" s="47">
        <f t="shared" si="1"/>
        <v>19.646666666666668</v>
      </c>
      <c r="J27" s="75">
        <f>D27+F27</f>
        <v>2947000</v>
      </c>
      <c r="K27" s="47">
        <f t="shared" si="3"/>
        <v>19.646666666666668</v>
      </c>
      <c r="L27" s="68">
        <f t="shared" si="5"/>
        <v>19.646666666666668</v>
      </c>
      <c r="M27" s="68">
        <f t="shared" si="4"/>
        <v>19.646666666666668</v>
      </c>
      <c r="N27" s="69"/>
      <c r="O27" s="70"/>
      <c r="P27" s="71">
        <f>+L27*(C27)</f>
        <v>294700000</v>
      </c>
      <c r="Q27" s="71">
        <f>+M27*(C27)</f>
        <v>294700000</v>
      </c>
      <c r="S27" s="76"/>
    </row>
    <row r="28" spans="1:19" s="72" customFormat="1" ht="28.5">
      <c r="A28" s="62"/>
      <c r="B28" s="74" t="s">
        <v>51</v>
      </c>
      <c r="C28" s="87">
        <v>23959000</v>
      </c>
      <c r="D28" s="65">
        <f>JUNI!J28</f>
        <v>0</v>
      </c>
      <c r="E28" s="47"/>
      <c r="F28" s="142"/>
      <c r="G28" s="47"/>
      <c r="H28" s="47">
        <f>F28+J28</f>
        <v>0</v>
      </c>
      <c r="I28" s="47"/>
      <c r="J28" s="75">
        <f t="shared" ref="J28:J29" si="6">D28+F28</f>
        <v>0</v>
      </c>
      <c r="K28" s="47"/>
      <c r="L28" s="68"/>
      <c r="M28" s="68"/>
      <c r="N28" s="69"/>
      <c r="O28" s="70"/>
      <c r="P28" s="71"/>
      <c r="Q28" s="71"/>
      <c r="S28" s="76"/>
    </row>
    <row r="29" spans="1:19" s="72" customFormat="1" ht="28.5">
      <c r="A29" s="62"/>
      <c r="B29" s="74" t="s">
        <v>52</v>
      </c>
      <c r="C29" s="87">
        <v>3464000</v>
      </c>
      <c r="D29" s="65">
        <f>JUNI!J29</f>
        <v>0</v>
      </c>
      <c r="E29" s="47"/>
      <c r="F29" s="142"/>
      <c r="G29" s="47"/>
      <c r="H29" s="47">
        <f t="shared" ref="H29" si="7">F29+J29</f>
        <v>0</v>
      </c>
      <c r="I29" s="47"/>
      <c r="J29" s="75">
        <f t="shared" si="6"/>
        <v>0</v>
      </c>
      <c r="K29" s="47"/>
      <c r="L29" s="68"/>
      <c r="M29" s="68"/>
      <c r="N29" s="69"/>
      <c r="O29" s="70"/>
      <c r="P29" s="71"/>
      <c r="Q29" s="71"/>
      <c r="S29" s="76"/>
    </row>
    <row r="30" spans="1:19" s="94" customFormat="1" ht="28.5">
      <c r="A30" s="88" t="s">
        <v>31</v>
      </c>
      <c r="B30" s="89" t="s">
        <v>32</v>
      </c>
      <c r="C30" s="140">
        <f>C31</f>
        <v>46248000</v>
      </c>
      <c r="D30" s="140">
        <f>D31</f>
        <v>2887500</v>
      </c>
      <c r="E30" s="47">
        <f t="shared" si="2"/>
        <v>6.2435132330046699</v>
      </c>
      <c r="F30" s="90">
        <f>F31</f>
        <v>0</v>
      </c>
      <c r="G30" s="47">
        <f t="shared" si="0"/>
        <v>0</v>
      </c>
      <c r="H30" s="68">
        <f>SUM(H31)</f>
        <v>2887500</v>
      </c>
      <c r="I30" s="47">
        <f t="shared" si="1"/>
        <v>6.2435132330046699</v>
      </c>
      <c r="J30" s="68">
        <f>SUM(J31)</f>
        <v>2887500</v>
      </c>
      <c r="K30" s="47">
        <f t="shared" si="3"/>
        <v>6.2435132330046699</v>
      </c>
      <c r="L30" s="68"/>
      <c r="M30" s="68">
        <f t="shared" si="4"/>
        <v>6.2435132330046699</v>
      </c>
      <c r="N30" s="91"/>
      <c r="O30" s="92"/>
      <c r="P30" s="93"/>
      <c r="Q30" s="93"/>
      <c r="S30" s="95"/>
    </row>
    <row r="31" spans="1:19" s="84" customFormat="1" ht="28.5">
      <c r="A31" s="96"/>
      <c r="B31" s="78" t="s">
        <v>33</v>
      </c>
      <c r="C31" s="55">
        <f>C33+C34</f>
        <v>46248000</v>
      </c>
      <c r="D31" s="55">
        <f>D33+D34</f>
        <v>2887500</v>
      </c>
      <c r="E31" s="47">
        <f t="shared" si="2"/>
        <v>6.2435132330046699</v>
      </c>
      <c r="F31" s="79">
        <f>F33+F34</f>
        <v>0</v>
      </c>
      <c r="G31" s="47">
        <f t="shared" si="0"/>
        <v>0</v>
      </c>
      <c r="H31" s="80">
        <f>SUM(H33+H34)</f>
        <v>2887500</v>
      </c>
      <c r="I31" s="47">
        <f t="shared" si="1"/>
        <v>6.2435132330046699</v>
      </c>
      <c r="J31" s="80">
        <f>SUM(J33+J34)</f>
        <v>2887500</v>
      </c>
      <c r="K31" s="47">
        <f t="shared" si="3"/>
        <v>6.2435132330046699</v>
      </c>
      <c r="L31" s="80"/>
      <c r="M31" s="80"/>
      <c r="N31" s="81"/>
      <c r="O31" s="82"/>
      <c r="P31" s="83"/>
      <c r="Q31" s="83"/>
      <c r="S31" s="85"/>
    </row>
    <row r="32" spans="1:19" s="72" customFormat="1" ht="28.5">
      <c r="A32" s="62"/>
      <c r="B32" s="74" t="s">
        <v>53</v>
      </c>
      <c r="C32" s="138">
        <v>0</v>
      </c>
      <c r="D32" s="65">
        <f>JUNI!J32</f>
        <v>0</v>
      </c>
      <c r="E32" s="135"/>
      <c r="F32" s="136"/>
      <c r="G32" s="135"/>
      <c r="H32" s="47">
        <f>F32+J32</f>
        <v>0</v>
      </c>
      <c r="I32" s="135"/>
      <c r="J32" s="75">
        <f>D32+F32</f>
        <v>0</v>
      </c>
      <c r="K32" s="135"/>
      <c r="L32" s="135"/>
      <c r="M32" s="135"/>
      <c r="N32" s="69"/>
      <c r="O32" s="70"/>
      <c r="P32" s="71"/>
      <c r="Q32" s="71"/>
      <c r="S32" s="137"/>
    </row>
    <row r="33" spans="1:19" s="72" customFormat="1" ht="28.5">
      <c r="A33" s="62"/>
      <c r="B33" s="74" t="s">
        <v>34</v>
      </c>
      <c r="C33" s="64">
        <v>3600000</v>
      </c>
      <c r="D33" s="65">
        <f>JUNI!J33</f>
        <v>900000</v>
      </c>
      <c r="E33" s="47">
        <f>D33/C33*100</f>
        <v>25</v>
      </c>
      <c r="F33" s="142"/>
      <c r="G33" s="47">
        <f t="shared" si="0"/>
        <v>0</v>
      </c>
      <c r="H33" s="47">
        <f>F33+J33</f>
        <v>900000</v>
      </c>
      <c r="I33" s="47">
        <f t="shared" si="1"/>
        <v>25</v>
      </c>
      <c r="J33" s="75">
        <f>D33+F33</f>
        <v>900000</v>
      </c>
      <c r="K33" s="47">
        <f t="shared" si="3"/>
        <v>25</v>
      </c>
      <c r="L33" s="68">
        <f t="shared" si="5"/>
        <v>25</v>
      </c>
      <c r="M33" s="68">
        <f t="shared" si="4"/>
        <v>25</v>
      </c>
      <c r="N33" s="69"/>
      <c r="O33" s="70"/>
      <c r="P33" s="71">
        <f>+L33*(C33)</f>
        <v>90000000</v>
      </c>
      <c r="Q33" s="71">
        <f>+M33*(C33)</f>
        <v>90000000</v>
      </c>
      <c r="S33" s="76"/>
    </row>
    <row r="34" spans="1:19" s="72" customFormat="1" ht="28.5">
      <c r="A34" s="62"/>
      <c r="B34" s="74" t="s">
        <v>35</v>
      </c>
      <c r="C34" s="87">
        <v>42648000</v>
      </c>
      <c r="D34" s="65">
        <f>JUNI!J34</f>
        <v>1987500</v>
      </c>
      <c r="E34" s="47">
        <f>D34/C34*100</f>
        <v>4.6602419808666289</v>
      </c>
      <c r="F34" s="142"/>
      <c r="G34" s="47">
        <f t="shared" si="0"/>
        <v>0</v>
      </c>
      <c r="H34" s="47">
        <f>F34+J34</f>
        <v>1987500</v>
      </c>
      <c r="I34" s="47">
        <f t="shared" si="1"/>
        <v>4.6602419808666289</v>
      </c>
      <c r="J34" s="75">
        <f>D34+F34</f>
        <v>1987500</v>
      </c>
      <c r="K34" s="47">
        <f t="shared" si="3"/>
        <v>4.6602419808666289</v>
      </c>
      <c r="L34" s="68">
        <f t="shared" si="5"/>
        <v>4.6602419808666289</v>
      </c>
      <c r="M34" s="68">
        <f t="shared" si="4"/>
        <v>4.6602419808666289</v>
      </c>
      <c r="N34" s="69"/>
      <c r="O34" s="70"/>
      <c r="P34" s="71">
        <f>+L34*(C34)</f>
        <v>198750000</v>
      </c>
      <c r="Q34" s="71">
        <f>+M34*(C34)</f>
        <v>198750000</v>
      </c>
      <c r="S34" s="76"/>
    </row>
    <row r="35" spans="1:19" s="94" customFormat="1" ht="28.5">
      <c r="A35" s="88" t="s">
        <v>36</v>
      </c>
      <c r="B35" s="89" t="s">
        <v>37</v>
      </c>
      <c r="C35" s="141">
        <f>C36</f>
        <v>13500000</v>
      </c>
      <c r="D35" s="141">
        <f>D36</f>
        <v>0</v>
      </c>
      <c r="E35" s="47">
        <f t="shared" si="2"/>
        <v>0</v>
      </c>
      <c r="F35" s="90">
        <f>F36</f>
        <v>0</v>
      </c>
      <c r="G35" s="47">
        <f t="shared" si="0"/>
        <v>0</v>
      </c>
      <c r="H35" s="68">
        <f>SUM(H36)</f>
        <v>0</v>
      </c>
      <c r="I35" s="47">
        <f t="shared" si="1"/>
        <v>0</v>
      </c>
      <c r="J35" s="68">
        <f>SUM(J36)</f>
        <v>0</v>
      </c>
      <c r="K35" s="47">
        <f t="shared" si="3"/>
        <v>0</v>
      </c>
      <c r="L35" s="68"/>
      <c r="M35" s="68"/>
      <c r="N35" s="91"/>
      <c r="O35" s="92"/>
      <c r="P35" s="93"/>
      <c r="Q35" s="93"/>
      <c r="S35" s="95"/>
    </row>
    <row r="36" spans="1:19" s="84" customFormat="1" ht="28.5">
      <c r="A36" s="96"/>
      <c r="B36" s="78" t="s">
        <v>38</v>
      </c>
      <c r="C36" s="86">
        <f>C37</f>
        <v>13500000</v>
      </c>
      <c r="D36" s="86">
        <f>D37</f>
        <v>0</v>
      </c>
      <c r="E36" s="47">
        <f t="shared" si="2"/>
        <v>0</v>
      </c>
      <c r="F36" s="79">
        <f>F37</f>
        <v>0</v>
      </c>
      <c r="G36" s="47">
        <f t="shared" si="0"/>
        <v>0</v>
      </c>
      <c r="H36" s="80">
        <f>SUM(H37)</f>
        <v>0</v>
      </c>
      <c r="I36" s="47">
        <f t="shared" si="1"/>
        <v>0</v>
      </c>
      <c r="J36" s="80">
        <f>SUM(J37)</f>
        <v>0</v>
      </c>
      <c r="K36" s="47">
        <f t="shared" si="3"/>
        <v>0</v>
      </c>
      <c r="L36" s="80"/>
      <c r="M36" s="80"/>
      <c r="N36" s="81"/>
      <c r="O36" s="82"/>
      <c r="P36" s="83"/>
      <c r="Q36" s="83"/>
      <c r="S36" s="85"/>
    </row>
    <row r="37" spans="1:19" s="72" customFormat="1" ht="28.5">
      <c r="A37" s="62"/>
      <c r="B37" s="74" t="s">
        <v>39</v>
      </c>
      <c r="C37" s="64">
        <v>13500000</v>
      </c>
      <c r="D37" s="65">
        <f>JUNI!J37</f>
        <v>0</v>
      </c>
      <c r="E37" s="47">
        <f t="shared" si="2"/>
        <v>0</v>
      </c>
      <c r="F37" s="66"/>
      <c r="G37" s="47">
        <f t="shared" si="0"/>
        <v>0</v>
      </c>
      <c r="H37" s="47">
        <f>F37+J37</f>
        <v>0</v>
      </c>
      <c r="I37" s="47">
        <f t="shared" si="1"/>
        <v>0</v>
      </c>
      <c r="J37" s="75">
        <f>D37+F37</f>
        <v>0</v>
      </c>
      <c r="K37" s="47">
        <f t="shared" si="3"/>
        <v>0</v>
      </c>
      <c r="L37" s="68">
        <f t="shared" ref="L37" si="8">I37</f>
        <v>0</v>
      </c>
      <c r="M37" s="68">
        <f t="shared" ref="M37" si="9">K37</f>
        <v>0</v>
      </c>
      <c r="N37" s="69"/>
      <c r="O37" s="70"/>
      <c r="P37" s="71">
        <f>+L37*(C37)</f>
        <v>0</v>
      </c>
      <c r="Q37" s="71">
        <f>+M37*(C37)</f>
        <v>0</v>
      </c>
      <c r="S37" s="76"/>
    </row>
    <row r="38" spans="1:19" s="94" customFormat="1" ht="28.5">
      <c r="A38" s="88" t="s">
        <v>40</v>
      </c>
      <c r="B38" s="89" t="s">
        <v>41</v>
      </c>
      <c r="C38" s="141">
        <f>C39</f>
        <v>25000000</v>
      </c>
      <c r="D38" s="141">
        <f>D39</f>
        <v>18248600</v>
      </c>
      <c r="E38" s="47">
        <f t="shared" si="2"/>
        <v>72.994399999999999</v>
      </c>
      <c r="F38" s="90">
        <f>F39</f>
        <v>0</v>
      </c>
      <c r="G38" s="47">
        <f t="shared" si="0"/>
        <v>0</v>
      </c>
      <c r="H38" s="68">
        <f>SUM(H39)</f>
        <v>18248600</v>
      </c>
      <c r="I38" s="47">
        <f t="shared" si="1"/>
        <v>72.994399999999999</v>
      </c>
      <c r="J38" s="68">
        <f>SUM(J39)</f>
        <v>18248600</v>
      </c>
      <c r="K38" s="47">
        <f t="shared" si="3"/>
        <v>72.994399999999999</v>
      </c>
      <c r="L38" s="68"/>
      <c r="M38" s="68"/>
      <c r="N38" s="91"/>
      <c r="O38" s="92"/>
      <c r="P38" s="93"/>
      <c r="Q38" s="93"/>
      <c r="S38" s="95"/>
    </row>
    <row r="39" spans="1:19" s="84" customFormat="1" ht="38.25" customHeight="1">
      <c r="A39" s="96"/>
      <c r="B39" s="78" t="s">
        <v>42</v>
      </c>
      <c r="C39" s="55">
        <f>C40</f>
        <v>25000000</v>
      </c>
      <c r="D39" s="80">
        <f>D40</f>
        <v>18248600</v>
      </c>
      <c r="E39" s="47">
        <f t="shared" si="2"/>
        <v>72.994399999999999</v>
      </c>
      <c r="F39" s="79">
        <f>F40</f>
        <v>0</v>
      </c>
      <c r="G39" s="47">
        <f t="shared" si="0"/>
        <v>0</v>
      </c>
      <c r="H39" s="80">
        <f>SUM(H40)</f>
        <v>18248600</v>
      </c>
      <c r="I39" s="47">
        <f t="shared" si="1"/>
        <v>72.994399999999999</v>
      </c>
      <c r="J39" s="80">
        <f>SUM(J40)</f>
        <v>18248600</v>
      </c>
      <c r="K39" s="47">
        <f t="shared" si="3"/>
        <v>72.994399999999999</v>
      </c>
      <c r="L39" s="80"/>
      <c r="M39" s="80"/>
      <c r="N39" s="81"/>
      <c r="O39" s="82"/>
      <c r="P39" s="83"/>
      <c r="Q39" s="83"/>
      <c r="S39" s="85"/>
    </row>
    <row r="40" spans="1:19" s="72" customFormat="1" ht="15.75" thickBot="1">
      <c r="A40" s="62"/>
      <c r="B40" s="74" t="s">
        <v>54</v>
      </c>
      <c r="C40" s="97">
        <v>25000000</v>
      </c>
      <c r="D40" s="65">
        <f>JUNI!J40</f>
        <v>18248600</v>
      </c>
      <c r="E40" s="98">
        <f t="shared" si="2"/>
        <v>72.994399999999999</v>
      </c>
      <c r="F40" s="1"/>
      <c r="G40" s="98">
        <f t="shared" si="0"/>
        <v>0</v>
      </c>
      <c r="H40" s="47">
        <f>F40+J40</f>
        <v>18248600</v>
      </c>
      <c r="I40" s="98">
        <f t="shared" si="1"/>
        <v>72.994399999999999</v>
      </c>
      <c r="J40" s="75">
        <f>D40+F40</f>
        <v>18248600</v>
      </c>
      <c r="K40" s="98">
        <f t="shared" si="3"/>
        <v>72.994399999999999</v>
      </c>
      <c r="L40" s="68">
        <f t="shared" ref="L40" si="10">I40</f>
        <v>72.994399999999999</v>
      </c>
      <c r="M40" s="68">
        <f t="shared" ref="M40" si="11">K40</f>
        <v>72.994399999999999</v>
      </c>
      <c r="N40" s="99"/>
      <c r="O40" s="70"/>
      <c r="P40" s="71">
        <f>+L40*(C40)</f>
        <v>1824860000</v>
      </c>
      <c r="Q40" s="71">
        <f>+M40*(C40)</f>
        <v>1824860000</v>
      </c>
      <c r="S40" s="76"/>
    </row>
    <row r="41" spans="1:19" s="72" customFormat="1" ht="15.75" thickBot="1">
      <c r="A41" s="100"/>
      <c r="B41" s="101"/>
      <c r="C41" s="102"/>
      <c r="D41" s="65"/>
      <c r="E41" s="103"/>
      <c r="F41" s="104"/>
      <c r="G41" s="103"/>
      <c r="H41" s="105"/>
      <c r="I41" s="103"/>
      <c r="J41" s="105"/>
      <c r="K41" s="103"/>
      <c r="L41" s="106"/>
      <c r="M41" s="106"/>
      <c r="N41" s="107"/>
      <c r="O41" s="108"/>
      <c r="P41" s="71"/>
      <c r="Q41" s="71"/>
      <c r="S41" s="76"/>
    </row>
    <row r="42" spans="1:19" s="115" customFormat="1" ht="15.75" thickBot="1">
      <c r="A42" s="109"/>
      <c r="B42" s="110" t="s">
        <v>43</v>
      </c>
      <c r="C42" s="111">
        <f>SUM(C12+C30+C35+C38)</f>
        <v>2209324048</v>
      </c>
      <c r="D42" s="111">
        <f>SUM(D12+D30+D35+D38)</f>
        <v>1081674030</v>
      </c>
      <c r="E42" s="112">
        <f>D42/C42*100</f>
        <v>48.959501028343489</v>
      </c>
      <c r="F42" s="113">
        <f>SUM(F12+F30+F35+F38)</f>
        <v>121234663</v>
      </c>
      <c r="G42" s="112">
        <f>F42/C42*100</f>
        <v>5.4874097400853525</v>
      </c>
      <c r="H42" s="111">
        <f>SUM(H12+H30+H35+H38)</f>
        <v>1311193356</v>
      </c>
      <c r="I42" s="112">
        <f>H42/C42*100</f>
        <v>59.348168376973184</v>
      </c>
      <c r="J42" s="111">
        <f>SUM(J12+J30+J35+J38)</f>
        <v>1202908693</v>
      </c>
      <c r="K42" s="112">
        <f>SUM(J42/C42)*100</f>
        <v>54.44691076842885</v>
      </c>
      <c r="L42" s="112">
        <f>P42/(C42)</f>
        <v>59.091755108619545</v>
      </c>
      <c r="M42" s="112">
        <f>Q42/(C42)</f>
        <v>53.86075863688783</v>
      </c>
      <c r="N42" s="41"/>
      <c r="O42" s="108"/>
      <c r="P42" s="114">
        <f>SUM(P11:P40)/2</f>
        <v>130552835600.00002</v>
      </c>
      <c r="Q42" s="114">
        <f>SUM(Q11:Q40)/2</f>
        <v>118995869299.99998</v>
      </c>
      <c r="S42" s="116"/>
    </row>
    <row r="43" spans="1:19" ht="15.75">
      <c r="A43" s="117"/>
      <c r="B43" s="117"/>
      <c r="C43" s="118"/>
      <c r="D43" s="119"/>
      <c r="E43" s="118"/>
      <c r="F43" s="120"/>
      <c r="G43" s="118"/>
      <c r="H43" s="118"/>
      <c r="I43" s="118"/>
      <c r="J43" s="117"/>
      <c r="K43" s="117"/>
      <c r="L43" s="117"/>
      <c r="M43" s="117"/>
      <c r="N43" s="117"/>
      <c r="O43" s="2"/>
      <c r="P43" s="2"/>
      <c r="Q43" s="2"/>
    </row>
    <row r="44" spans="1:19" ht="15.75">
      <c r="A44" s="117"/>
      <c r="B44" s="130"/>
      <c r="C44" s="118"/>
      <c r="D44" s="119"/>
      <c r="E44" s="118"/>
      <c r="F44" s="120"/>
      <c r="G44" s="118"/>
      <c r="H44" s="118"/>
      <c r="I44" s="118"/>
      <c r="J44" s="121" t="s">
        <v>120</v>
      </c>
      <c r="K44" s="121"/>
      <c r="L44" s="121"/>
      <c r="M44" s="121"/>
      <c r="N44" s="121"/>
      <c r="Q44" s="2"/>
    </row>
    <row r="45" spans="1:19" ht="15.75">
      <c r="A45" s="117"/>
      <c r="B45" s="117"/>
      <c r="C45" s="118"/>
      <c r="D45" s="119"/>
      <c r="E45" s="118"/>
      <c r="F45" s="120"/>
      <c r="G45" s="118"/>
      <c r="H45" s="118"/>
      <c r="I45" s="118"/>
      <c r="J45" s="122" t="s">
        <v>44</v>
      </c>
      <c r="K45" s="122"/>
      <c r="L45" s="122"/>
      <c r="M45" s="122"/>
      <c r="N45" s="122"/>
      <c r="Q45" s="2"/>
    </row>
    <row r="46" spans="1:19" ht="15.75">
      <c r="A46" s="117"/>
      <c r="B46" s="117"/>
      <c r="C46" s="131"/>
      <c r="D46" s="119"/>
      <c r="E46" s="118"/>
      <c r="F46" s="120"/>
      <c r="G46" s="118"/>
      <c r="H46" s="118"/>
      <c r="I46" s="118"/>
      <c r="J46" s="123"/>
      <c r="K46" s="123"/>
      <c r="L46" s="123"/>
      <c r="M46" s="123"/>
      <c r="N46" s="123"/>
      <c r="Q46" s="2"/>
    </row>
    <row r="47" spans="1:19" ht="15.75">
      <c r="A47" s="117"/>
      <c r="B47" s="117"/>
      <c r="C47" s="132"/>
      <c r="D47" s="119"/>
      <c r="E47" s="118"/>
      <c r="F47" s="120"/>
      <c r="G47" s="118"/>
      <c r="H47" s="118"/>
      <c r="I47" s="118"/>
      <c r="J47" s="118"/>
      <c r="K47" s="124"/>
      <c r="L47" s="125"/>
      <c r="M47" s="124"/>
      <c r="N47" s="124"/>
      <c r="Q47" s="2"/>
    </row>
    <row r="48" spans="1:19" ht="15.75">
      <c r="A48" s="117"/>
      <c r="B48" s="117"/>
      <c r="C48" s="118"/>
      <c r="D48" s="119"/>
      <c r="E48" s="118"/>
      <c r="F48" s="120"/>
      <c r="G48" s="118"/>
      <c r="H48" s="118"/>
      <c r="I48" s="118"/>
      <c r="J48" s="118"/>
      <c r="K48" s="124"/>
      <c r="L48" s="125"/>
      <c r="M48" s="124"/>
      <c r="N48" s="124"/>
      <c r="Q48" s="2"/>
    </row>
    <row r="49" spans="1:17" ht="15.75">
      <c r="A49" s="117"/>
      <c r="B49" s="117"/>
      <c r="C49" s="126"/>
      <c r="D49" s="127"/>
      <c r="E49" s="126"/>
      <c r="F49" s="128"/>
      <c r="G49" s="126"/>
      <c r="H49" s="126"/>
      <c r="I49" s="126"/>
      <c r="J49" s="118"/>
      <c r="K49" s="124"/>
      <c r="L49" s="125"/>
      <c r="M49" s="124"/>
      <c r="N49" s="124"/>
      <c r="Q49" s="2"/>
    </row>
    <row r="50" spans="1:17" ht="15.75">
      <c r="A50" s="117"/>
      <c r="B50" s="117"/>
      <c r="C50" s="118"/>
      <c r="D50" s="119"/>
      <c r="E50" s="118"/>
      <c r="F50" s="120"/>
      <c r="G50" s="118"/>
      <c r="H50" s="118"/>
      <c r="I50" s="118"/>
      <c r="J50" s="129" t="s">
        <v>45</v>
      </c>
      <c r="K50" s="129"/>
      <c r="L50" s="129"/>
      <c r="M50" s="129"/>
      <c r="N50" s="129"/>
      <c r="Q50" s="2"/>
    </row>
    <row r="51" spans="1:17" ht="15.75">
      <c r="A51" s="117"/>
      <c r="B51" s="117"/>
      <c r="C51" s="118"/>
      <c r="D51" s="119"/>
      <c r="E51" s="118"/>
      <c r="F51" s="120"/>
      <c r="G51" s="118"/>
      <c r="H51" s="118"/>
      <c r="I51" s="118"/>
      <c r="J51" s="125" t="s">
        <v>46</v>
      </c>
      <c r="K51" s="125"/>
      <c r="L51" s="125"/>
      <c r="M51" s="125"/>
      <c r="N51" s="125"/>
      <c r="Q51" s="2"/>
    </row>
    <row r="52" spans="1:17" ht="15.75">
      <c r="A52" s="117"/>
      <c r="B52" s="117"/>
      <c r="C52" s="118"/>
      <c r="D52" s="119"/>
      <c r="E52" s="118"/>
      <c r="F52" s="120"/>
      <c r="G52" s="118"/>
      <c r="H52" s="118"/>
      <c r="I52" s="118"/>
      <c r="J52" s="125" t="s">
        <v>47</v>
      </c>
      <c r="K52" s="125"/>
      <c r="L52" s="125"/>
      <c r="M52" s="125"/>
      <c r="N52" s="125"/>
      <c r="Q52" s="2"/>
    </row>
    <row r="62" spans="1:17">
      <c r="M62" t="s">
        <v>48</v>
      </c>
    </row>
  </sheetData>
  <mergeCells count="9">
    <mergeCell ref="D7:E7"/>
    <mergeCell ref="F7:G7"/>
    <mergeCell ref="H7:I7"/>
    <mergeCell ref="J7:K7"/>
    <mergeCell ref="A1:O1"/>
    <mergeCell ref="A2:O2"/>
    <mergeCell ref="A3:O3"/>
    <mergeCell ref="D6:K6"/>
    <mergeCell ref="L6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ANGKAS 2024</vt:lpstr>
      <vt:lpstr>RKO 2024</vt:lpstr>
      <vt:lpstr>JANUARI</vt:lpstr>
      <vt:lpstr>FEBRUARI</vt:lpstr>
      <vt:lpstr>MARET</vt:lpstr>
      <vt:lpstr>APRIL</vt:lpstr>
      <vt:lpstr>MEI</vt:lpstr>
      <vt:lpstr>JUNI</vt:lpstr>
      <vt:lpstr>JULI</vt:lpstr>
      <vt:lpstr>AGUSTUS</vt:lpstr>
      <vt:lpstr>SEPTEMBER</vt:lpstr>
      <vt:lpstr>OKTOBER</vt:lpstr>
      <vt:lpstr>NOVEMBER</vt:lpstr>
      <vt:lpstr>DESEMBER</vt:lpstr>
      <vt:lpstr>JUNI!Print_Area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KECAMATAN PANDANARUM</dc:creator>
  <cp:lastModifiedBy>KECAMATAN PANDANARUM</cp:lastModifiedBy>
  <cp:lastPrinted>2024-12-31T03:03:44Z</cp:lastPrinted>
  <dcterms:created xsi:type="dcterms:W3CDTF">2024-02-01T03:07:50Z</dcterms:created>
  <dcterms:modified xsi:type="dcterms:W3CDTF">2025-01-24T03:27:31Z</dcterms:modified>
</cp:coreProperties>
</file>