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 2025\BERKAS EKIN JUNI 2025\"/>
    </mc:Choice>
  </mc:AlternateContent>
  <xr:revisionPtr revIDLastSave="0" documentId="13_ncr:1_{C9C603CD-FBEA-4DC4-8DDA-334FFF1111E4}" xr6:coauthVersionLast="47" xr6:coauthVersionMax="47" xr10:uidLastSave="{00000000-0000-0000-0000-000000000000}"/>
  <bookViews>
    <workbookView xWindow="-108" yWindow="-108" windowWidth="23256" windowHeight="12456" tabRatio="601" activeTab="7" xr2:uid="{582A964F-9355-4C86-9FF0-F6A40E6C2F42}"/>
  </bookViews>
  <sheets>
    <sheet name="ANGKAS" sheetId="1" r:id="rId1"/>
    <sheet name="RKO" sheetId="9" r:id="rId2"/>
    <sheet name="JANUARI" sheetId="10" r:id="rId3"/>
    <sheet name="FEBRUARI" sheetId="11" r:id="rId4"/>
    <sheet name="MARET" sheetId="12" r:id="rId5"/>
    <sheet name="APRIL" sheetId="13" r:id="rId6"/>
    <sheet name="MEI" sheetId="14" r:id="rId7"/>
    <sheet name="JUNI" sheetId="15" r:id="rId8"/>
    <sheet name="LOGISTIK" sheetId="2" state="hidden" r:id="rId9"/>
    <sheet name="Fasilitasi Penyusunan Peraturan" sheetId="3" state="hidden" r:id="rId10"/>
    <sheet name="Fasilitasi Administrasi Tata Pe" sheetId="4" state="hidden" r:id="rId11"/>
    <sheet name="Fasilitasi Sinkronisasi Perenca" sheetId="5" state="hidden" r:id="rId12"/>
    <sheet name="Fasilitasi Penyelenggaraan Kete" sheetId="6" state="hidden" r:id="rId13"/>
    <sheet name="Koordinasi Pendampingan Desa di" sheetId="7" state="hidden" r:id="rId14"/>
    <sheet name="Pelaksanaan Urusan Pemerintahan" sheetId="8" state="hidden" r:id="rId15"/>
  </sheets>
  <definedNames>
    <definedName name="_xlnm.Print_Area" localSheetId="5">APRIL!$A$1:$O$59</definedName>
    <definedName name="_xlnm.Print_Area" localSheetId="10">'Fasilitasi Administrasi Tata Pe'!$A$1:$P$13</definedName>
    <definedName name="_xlnm.Print_Area" localSheetId="12">'Fasilitasi Penyelenggaraan Kete'!$A$1:$P$15</definedName>
    <definedName name="_xlnm.Print_Area" localSheetId="9">'Fasilitasi Penyusunan Peraturan'!$A$1:$P$13</definedName>
    <definedName name="_xlnm.Print_Area" localSheetId="11">'Fasilitasi Sinkronisasi Perenca'!$A$1:$P$11</definedName>
    <definedName name="_xlnm.Print_Area" localSheetId="3">FEBRUARI!$A$1:$O$59</definedName>
    <definedName name="_xlnm.Print_Area" localSheetId="2">JANUARI!$A$1:$O$59</definedName>
    <definedName name="_xlnm.Print_Area" localSheetId="7">JUNI!$A$1:$O$59</definedName>
    <definedName name="_xlnm.Print_Area" localSheetId="13">'Koordinasi Pendampingan Desa di'!$A$1:$P$13</definedName>
    <definedName name="_xlnm.Print_Area" localSheetId="8">LOGISTIK!$A$1:$P$20</definedName>
    <definedName name="_xlnm.Print_Area" localSheetId="4">MARET!$A$1:$O$59</definedName>
    <definedName name="_xlnm.Print_Area" localSheetId="6">MEI!$A$1:$O$59</definedName>
    <definedName name="_xlnm.Print_Area" localSheetId="14">'Pelaksanaan Urusan Pemerintahan'!$A$1:$P$13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5" l="1"/>
  <c r="C48" i="15"/>
  <c r="G48" i="15" s="1"/>
  <c r="C46" i="15"/>
  <c r="C45" i="15"/>
  <c r="G45" i="15" s="1"/>
  <c r="C44" i="15"/>
  <c r="F43" i="15"/>
  <c r="F42" i="15"/>
  <c r="C41" i="15"/>
  <c r="G41" i="15" s="1"/>
  <c r="F40" i="15"/>
  <c r="F39" i="15" s="1"/>
  <c r="G39" i="15" s="1"/>
  <c r="C40" i="15"/>
  <c r="C39" i="15" s="1"/>
  <c r="C38" i="15"/>
  <c r="G38" i="15" s="1"/>
  <c r="G37" i="15"/>
  <c r="C37" i="15"/>
  <c r="C36" i="15"/>
  <c r="F35" i="15"/>
  <c r="C34" i="15"/>
  <c r="C33" i="15" s="1"/>
  <c r="F33" i="15"/>
  <c r="F32" i="15" s="1"/>
  <c r="C31" i="15"/>
  <c r="C30" i="15"/>
  <c r="G30" i="15" s="1"/>
  <c r="G29" i="15"/>
  <c r="C29" i="15"/>
  <c r="F28" i="15"/>
  <c r="C27" i="15"/>
  <c r="C26" i="15"/>
  <c r="F25" i="15"/>
  <c r="M24" i="15"/>
  <c r="G24" i="15"/>
  <c r="C24" i="15"/>
  <c r="G23" i="15"/>
  <c r="C23" i="15"/>
  <c r="F22" i="15"/>
  <c r="C22" i="15"/>
  <c r="F20" i="15"/>
  <c r="F16" i="15"/>
  <c r="C15" i="15"/>
  <c r="C14" i="15"/>
  <c r="F13" i="15"/>
  <c r="C25" i="15" l="1"/>
  <c r="G25" i="15" s="1"/>
  <c r="G26" i="15"/>
  <c r="C13" i="15"/>
  <c r="G22" i="15"/>
  <c r="C28" i="15"/>
  <c r="C35" i="15"/>
  <c r="G34" i="15"/>
  <c r="G28" i="15"/>
  <c r="F12" i="15"/>
  <c r="G13" i="15"/>
  <c r="C32" i="15"/>
  <c r="G33" i="15"/>
  <c r="G14" i="15"/>
  <c r="G31" i="15"/>
  <c r="G15" i="15"/>
  <c r="G27" i="15"/>
  <c r="G46" i="15"/>
  <c r="G36" i="15"/>
  <c r="G40" i="15"/>
  <c r="G44" i="15"/>
  <c r="F16" i="13"/>
  <c r="D9" i="1"/>
  <c r="G52" i="1"/>
  <c r="G47" i="1"/>
  <c r="F49" i="15" l="1"/>
  <c r="G35" i="15"/>
  <c r="F11" i="15"/>
  <c r="G32" i="15"/>
  <c r="L26" i="14"/>
  <c r="D34" i="14"/>
  <c r="D24" i="14"/>
  <c r="C48" i="14"/>
  <c r="G48" i="14" s="1"/>
  <c r="C46" i="14"/>
  <c r="G46" i="14" s="1"/>
  <c r="C45" i="14"/>
  <c r="G45" i="14" s="1"/>
  <c r="C44" i="14"/>
  <c r="G44" i="14" s="1"/>
  <c r="F43" i="14"/>
  <c r="C41" i="14"/>
  <c r="G41" i="14" s="1"/>
  <c r="F40" i="14"/>
  <c r="C40" i="14"/>
  <c r="C38" i="14"/>
  <c r="G38" i="14" s="1"/>
  <c r="C37" i="14"/>
  <c r="G37" i="14" s="1"/>
  <c r="C36" i="14"/>
  <c r="G36" i="14" s="1"/>
  <c r="F35" i="14"/>
  <c r="C34" i="14"/>
  <c r="G34" i="14" s="1"/>
  <c r="F33" i="14"/>
  <c r="C33" i="14"/>
  <c r="C31" i="14"/>
  <c r="G31" i="14" s="1"/>
  <c r="C30" i="14"/>
  <c r="G30" i="14" s="1"/>
  <c r="C29" i="14"/>
  <c r="G29" i="14" s="1"/>
  <c r="F28" i="14"/>
  <c r="C28" i="14"/>
  <c r="C27" i="14"/>
  <c r="G27" i="14" s="1"/>
  <c r="C26" i="14"/>
  <c r="G26" i="14" s="1"/>
  <c r="F25" i="14"/>
  <c r="M24" i="14"/>
  <c r="C24" i="14"/>
  <c r="G24" i="14" s="1"/>
  <c r="C23" i="14"/>
  <c r="F22" i="14"/>
  <c r="F20" i="14"/>
  <c r="F16" i="14"/>
  <c r="C15" i="14"/>
  <c r="G15" i="14" s="1"/>
  <c r="C14" i="14"/>
  <c r="G14" i="14" s="1"/>
  <c r="F13" i="14"/>
  <c r="C22" i="14" l="1"/>
  <c r="G23" i="14"/>
  <c r="G35" i="14"/>
  <c r="G40" i="14"/>
  <c r="F32" i="14"/>
  <c r="G33" i="14"/>
  <c r="G28" i="14"/>
  <c r="D33" i="14"/>
  <c r="J34" i="14"/>
  <c r="G13" i="14"/>
  <c r="G22" i="14"/>
  <c r="C35" i="14"/>
  <c r="C32" i="14" s="1"/>
  <c r="F39" i="14"/>
  <c r="F42" i="14"/>
  <c r="C25" i="14"/>
  <c r="F12" i="14"/>
  <c r="C13" i="14"/>
  <c r="C39" i="14"/>
  <c r="E11" i="9"/>
  <c r="C48" i="13"/>
  <c r="C47" i="13"/>
  <c r="C46" i="13"/>
  <c r="C45" i="13"/>
  <c r="C44" i="13"/>
  <c r="C41" i="13"/>
  <c r="C38" i="13"/>
  <c r="C37" i="13"/>
  <c r="C36" i="13"/>
  <c r="C34" i="13"/>
  <c r="C31" i="13"/>
  <c r="C30" i="13"/>
  <c r="C29" i="13"/>
  <c r="C27" i="13"/>
  <c r="C26" i="13"/>
  <c r="C24" i="13"/>
  <c r="C23" i="13"/>
  <c r="C21" i="13"/>
  <c r="C15" i="13"/>
  <c r="C14" i="13"/>
  <c r="U37" i="9"/>
  <c r="I37" i="9"/>
  <c r="L37" i="9" s="1"/>
  <c r="O37" i="9" s="1"/>
  <c r="R37" i="9" s="1"/>
  <c r="L30" i="14" s="1"/>
  <c r="H55" i="9"/>
  <c r="H54" i="9"/>
  <c r="H53" i="9"/>
  <c r="H52" i="9"/>
  <c r="H51" i="9"/>
  <c r="H48" i="9"/>
  <c r="H45" i="9"/>
  <c r="H44" i="9"/>
  <c r="H43" i="9"/>
  <c r="H41" i="9"/>
  <c r="H38" i="9"/>
  <c r="H37" i="9"/>
  <c r="H36" i="9"/>
  <c r="H34" i="9"/>
  <c r="H33" i="9"/>
  <c r="H31" i="9"/>
  <c r="H30" i="9"/>
  <c r="H28" i="9"/>
  <c r="H26" i="9"/>
  <c r="H25" i="9"/>
  <c r="H13" i="9"/>
  <c r="H11" i="9"/>
  <c r="H10" i="9"/>
  <c r="F55" i="9"/>
  <c r="F54" i="9"/>
  <c r="F53" i="9"/>
  <c r="F52" i="9"/>
  <c r="F51" i="9"/>
  <c r="F48" i="9"/>
  <c r="F45" i="9"/>
  <c r="F44" i="9"/>
  <c r="F43" i="9"/>
  <c r="F41" i="9"/>
  <c r="F38" i="9"/>
  <c r="F37" i="9"/>
  <c r="F36" i="9"/>
  <c r="F34" i="9"/>
  <c r="F33" i="9"/>
  <c r="F31" i="9"/>
  <c r="F30" i="9"/>
  <c r="F28" i="9"/>
  <c r="F26" i="9"/>
  <c r="F25" i="9"/>
  <c r="F13" i="9"/>
  <c r="F11" i="9"/>
  <c r="F10" i="9"/>
  <c r="AI55" i="9"/>
  <c r="AI54" i="9"/>
  <c r="AI53" i="9"/>
  <c r="AI52" i="9"/>
  <c r="AI51" i="9"/>
  <c r="AI48" i="9"/>
  <c r="AI45" i="9"/>
  <c r="AI44" i="9"/>
  <c r="AI43" i="9"/>
  <c r="AI41" i="9"/>
  <c r="AI38" i="9"/>
  <c r="AI37" i="9"/>
  <c r="AI36" i="9"/>
  <c r="AI34" i="9"/>
  <c r="AI33" i="9"/>
  <c r="AI31" i="9"/>
  <c r="AI30" i="9"/>
  <c r="AI28" i="9"/>
  <c r="AI26" i="9"/>
  <c r="AI25" i="9"/>
  <c r="AI13" i="9"/>
  <c r="AI11" i="9"/>
  <c r="AI10" i="9"/>
  <c r="AF55" i="9"/>
  <c r="AF54" i="9"/>
  <c r="AF53" i="9"/>
  <c r="AF52" i="9"/>
  <c r="AF51" i="9"/>
  <c r="AF48" i="9"/>
  <c r="AF45" i="9"/>
  <c r="AF44" i="9"/>
  <c r="AF43" i="9"/>
  <c r="AF41" i="9"/>
  <c r="AF38" i="9"/>
  <c r="AF37" i="9"/>
  <c r="AF36" i="9"/>
  <c r="AF34" i="9"/>
  <c r="AF33" i="9"/>
  <c r="AF31" i="9"/>
  <c r="AF30" i="9"/>
  <c r="AF28" i="9"/>
  <c r="AF26" i="9"/>
  <c r="AF25" i="9"/>
  <c r="AF13" i="9"/>
  <c r="AF11" i="9"/>
  <c r="AF10" i="9"/>
  <c r="AC55" i="9"/>
  <c r="AC54" i="9"/>
  <c r="AC53" i="9"/>
  <c r="AC52" i="9"/>
  <c r="AC51" i="9"/>
  <c r="AC48" i="9"/>
  <c r="AC45" i="9"/>
  <c r="AC44" i="9"/>
  <c r="AC43" i="9"/>
  <c r="AC41" i="9"/>
  <c r="AC38" i="9"/>
  <c r="AC37" i="9"/>
  <c r="AC36" i="9"/>
  <c r="AC34" i="9"/>
  <c r="AC33" i="9"/>
  <c r="AC31" i="9"/>
  <c r="AC30" i="9"/>
  <c r="AC28" i="9"/>
  <c r="AC26" i="9"/>
  <c r="AC25" i="9"/>
  <c r="AC13" i="9"/>
  <c r="AC11" i="9"/>
  <c r="AC10" i="9"/>
  <c r="Z55" i="9"/>
  <c r="Z54" i="9"/>
  <c r="Z53" i="9"/>
  <c r="Z52" i="9"/>
  <c r="Z51" i="9"/>
  <c r="Z48" i="9"/>
  <c r="Z45" i="9"/>
  <c r="Z44" i="9"/>
  <c r="Z43" i="9"/>
  <c r="Z41" i="9"/>
  <c r="Z38" i="9"/>
  <c r="Z37" i="9"/>
  <c r="Z36" i="9"/>
  <c r="Z34" i="9"/>
  <c r="Z33" i="9"/>
  <c r="Z31" i="9"/>
  <c r="Z30" i="9"/>
  <c r="Z28" i="9"/>
  <c r="Z26" i="9"/>
  <c r="Z25" i="9"/>
  <c r="Z13" i="9"/>
  <c r="Z11" i="9"/>
  <c r="Z10" i="9"/>
  <c r="W55" i="9"/>
  <c r="W54" i="9"/>
  <c r="W53" i="9"/>
  <c r="W52" i="9"/>
  <c r="W51" i="9"/>
  <c r="W48" i="9"/>
  <c r="W45" i="9"/>
  <c r="W44" i="9"/>
  <c r="W43" i="9"/>
  <c r="W41" i="9"/>
  <c r="W38" i="9"/>
  <c r="W37" i="9"/>
  <c r="W36" i="9"/>
  <c r="W34" i="9"/>
  <c r="W33" i="9"/>
  <c r="W31" i="9"/>
  <c r="W30" i="9"/>
  <c r="W28" i="9"/>
  <c r="W26" i="9"/>
  <c r="W25" i="9"/>
  <c r="W13" i="9"/>
  <c r="W11" i="9"/>
  <c r="W10" i="9"/>
  <c r="T55" i="9"/>
  <c r="T54" i="9"/>
  <c r="T53" i="9"/>
  <c r="T52" i="9"/>
  <c r="T51" i="9"/>
  <c r="T48" i="9"/>
  <c r="T45" i="9"/>
  <c r="T44" i="9"/>
  <c r="T43" i="9"/>
  <c r="T41" i="9"/>
  <c r="T38" i="9"/>
  <c r="T37" i="9"/>
  <c r="T36" i="9"/>
  <c r="T34" i="9"/>
  <c r="T33" i="9"/>
  <c r="T31" i="9"/>
  <c r="T30" i="9"/>
  <c r="T28" i="9"/>
  <c r="T26" i="9"/>
  <c r="T25" i="9"/>
  <c r="T13" i="9"/>
  <c r="T11" i="9"/>
  <c r="T10" i="9"/>
  <c r="Q55" i="9"/>
  <c r="Q54" i="9"/>
  <c r="Q53" i="9"/>
  <c r="Q52" i="9"/>
  <c r="Q51" i="9"/>
  <c r="Q48" i="9"/>
  <c r="Q45" i="9"/>
  <c r="Q44" i="9"/>
  <c r="Q43" i="9"/>
  <c r="Q41" i="9"/>
  <c r="Q38" i="9"/>
  <c r="Q37" i="9"/>
  <c r="Q36" i="9"/>
  <c r="Q34" i="9"/>
  <c r="Q33" i="9"/>
  <c r="Q31" i="9"/>
  <c r="Q30" i="9"/>
  <c r="Q28" i="9"/>
  <c r="Q26" i="9"/>
  <c r="Q25" i="9"/>
  <c r="Q13" i="9"/>
  <c r="Q11" i="9"/>
  <c r="Q10" i="9"/>
  <c r="N55" i="9"/>
  <c r="N54" i="9"/>
  <c r="N53" i="9"/>
  <c r="N52" i="9"/>
  <c r="N51" i="9"/>
  <c r="N48" i="9"/>
  <c r="N45" i="9"/>
  <c r="N44" i="9"/>
  <c r="N43" i="9"/>
  <c r="N41" i="9"/>
  <c r="N38" i="9"/>
  <c r="N37" i="9"/>
  <c r="N36" i="9"/>
  <c r="N34" i="9"/>
  <c r="N33" i="9"/>
  <c r="N31" i="9"/>
  <c r="N30" i="9"/>
  <c r="N28" i="9"/>
  <c r="N26" i="9"/>
  <c r="N25" i="9"/>
  <c r="N13" i="9"/>
  <c r="N11" i="9"/>
  <c r="N10" i="9"/>
  <c r="K55" i="9"/>
  <c r="K54" i="9"/>
  <c r="K53" i="9"/>
  <c r="K52" i="9"/>
  <c r="K51" i="9"/>
  <c r="K48" i="9"/>
  <c r="K45" i="9"/>
  <c r="K44" i="9"/>
  <c r="K43" i="9"/>
  <c r="K41" i="9"/>
  <c r="K38" i="9"/>
  <c r="K37" i="9"/>
  <c r="K36" i="9"/>
  <c r="K34" i="9"/>
  <c r="K33" i="9"/>
  <c r="K31" i="9"/>
  <c r="K30" i="9"/>
  <c r="K28" i="9"/>
  <c r="K26" i="9"/>
  <c r="K25" i="9"/>
  <c r="K13" i="9"/>
  <c r="K11" i="9"/>
  <c r="K10" i="9"/>
  <c r="D55" i="9"/>
  <c r="D54" i="9"/>
  <c r="D53" i="9"/>
  <c r="D52" i="9"/>
  <c r="D51" i="9"/>
  <c r="D48" i="9"/>
  <c r="D45" i="9"/>
  <c r="D44" i="9"/>
  <c r="D43" i="9"/>
  <c r="D41" i="9"/>
  <c r="D38" i="9"/>
  <c r="D37" i="9"/>
  <c r="D36" i="9"/>
  <c r="D34" i="9"/>
  <c r="D33" i="9"/>
  <c r="D31" i="9"/>
  <c r="D30" i="9"/>
  <c r="D28" i="9"/>
  <c r="D26" i="9"/>
  <c r="D25" i="9"/>
  <c r="D13" i="9"/>
  <c r="D11" i="9"/>
  <c r="D10" i="9"/>
  <c r="B55" i="9"/>
  <c r="B54" i="9"/>
  <c r="AK54" i="9" s="1"/>
  <c r="B53" i="9"/>
  <c r="B52" i="9"/>
  <c r="B51" i="9"/>
  <c r="B48" i="9"/>
  <c r="B45" i="9"/>
  <c r="B44" i="9"/>
  <c r="B43" i="9"/>
  <c r="B41" i="9"/>
  <c r="B38" i="9"/>
  <c r="B37" i="9"/>
  <c r="B36" i="9"/>
  <c r="B34" i="9"/>
  <c r="B33" i="9"/>
  <c r="B31" i="9"/>
  <c r="B30" i="9"/>
  <c r="B28" i="9"/>
  <c r="B26" i="9"/>
  <c r="B25" i="9"/>
  <c r="B11" i="9"/>
  <c r="B10" i="9"/>
  <c r="D54" i="1"/>
  <c r="D53" i="1"/>
  <c r="D52" i="1"/>
  <c r="D51" i="1"/>
  <c r="D50" i="1"/>
  <c r="D47" i="1"/>
  <c r="D44" i="1"/>
  <c r="D43" i="1"/>
  <c r="D42" i="1"/>
  <c r="D40" i="1"/>
  <c r="D37" i="1"/>
  <c r="D36" i="1"/>
  <c r="D35" i="1"/>
  <c r="D33" i="1"/>
  <c r="D32" i="1"/>
  <c r="D30" i="1"/>
  <c r="D29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8" i="1" s="1"/>
  <c r="M52" i="1"/>
  <c r="M16" i="1"/>
  <c r="O16" i="1" s="1"/>
  <c r="Q16" i="1" s="1"/>
  <c r="S16" i="1" s="1"/>
  <c r="U16" i="1" s="1"/>
  <c r="W16" i="1" s="1"/>
  <c r="Y16" i="1" s="1"/>
  <c r="AA16" i="1" s="1"/>
  <c r="K22" i="1"/>
  <c r="M22" i="1" s="1"/>
  <c r="O22" i="1" s="1"/>
  <c r="Q22" i="1" s="1"/>
  <c r="S22" i="1" s="1"/>
  <c r="U22" i="1" s="1"/>
  <c r="W22" i="1" s="1"/>
  <c r="Y22" i="1" s="1"/>
  <c r="AA22" i="1" s="1"/>
  <c r="K21" i="1"/>
  <c r="M21" i="1" s="1"/>
  <c r="O21" i="1" s="1"/>
  <c r="Q21" i="1" s="1"/>
  <c r="S21" i="1" s="1"/>
  <c r="U21" i="1" s="1"/>
  <c r="W21" i="1" s="1"/>
  <c r="Y21" i="1" s="1"/>
  <c r="AA21" i="1" s="1"/>
  <c r="K17" i="1"/>
  <c r="M17" i="1" s="1"/>
  <c r="O17" i="1" s="1"/>
  <c r="Q17" i="1" s="1"/>
  <c r="S17" i="1" s="1"/>
  <c r="U17" i="1" s="1"/>
  <c r="W17" i="1" s="1"/>
  <c r="Y17" i="1" s="1"/>
  <c r="AA17" i="1" s="1"/>
  <c r="I52" i="1"/>
  <c r="K52" i="1" s="1"/>
  <c r="H46" i="13" s="1"/>
  <c r="I46" i="13" s="1"/>
  <c r="I47" i="1"/>
  <c r="K47" i="1" s="1"/>
  <c r="I23" i="1"/>
  <c r="K23" i="1" s="1"/>
  <c r="M23" i="1" s="1"/>
  <c r="O23" i="1" s="1"/>
  <c r="Q23" i="1" s="1"/>
  <c r="S23" i="1" s="1"/>
  <c r="U23" i="1" s="1"/>
  <c r="W23" i="1" s="1"/>
  <c r="Y23" i="1" s="1"/>
  <c r="AA23" i="1" s="1"/>
  <c r="I22" i="1"/>
  <c r="I21" i="1"/>
  <c r="I20" i="1"/>
  <c r="K20" i="1" s="1"/>
  <c r="M20" i="1" s="1"/>
  <c r="O20" i="1" s="1"/>
  <c r="Q20" i="1" s="1"/>
  <c r="S20" i="1" s="1"/>
  <c r="U20" i="1" s="1"/>
  <c r="W20" i="1" s="1"/>
  <c r="Y20" i="1" s="1"/>
  <c r="AA20" i="1" s="1"/>
  <c r="I19" i="1"/>
  <c r="K19" i="1" s="1"/>
  <c r="M19" i="1" s="1"/>
  <c r="O19" i="1" s="1"/>
  <c r="Q19" i="1" s="1"/>
  <c r="S19" i="1" s="1"/>
  <c r="U19" i="1" s="1"/>
  <c r="W19" i="1" s="1"/>
  <c r="Y19" i="1" s="1"/>
  <c r="AA19" i="1" s="1"/>
  <c r="I18" i="1"/>
  <c r="K18" i="1" s="1"/>
  <c r="M18" i="1" s="1"/>
  <c r="O18" i="1" s="1"/>
  <c r="Q18" i="1" s="1"/>
  <c r="S18" i="1" s="1"/>
  <c r="U18" i="1" s="1"/>
  <c r="W18" i="1" s="1"/>
  <c r="Y18" i="1" s="1"/>
  <c r="AA18" i="1" s="1"/>
  <c r="I17" i="1"/>
  <c r="I16" i="1"/>
  <c r="K16" i="1" s="1"/>
  <c r="I15" i="1"/>
  <c r="K15" i="1" s="1"/>
  <c r="M15" i="1" s="1"/>
  <c r="O15" i="1" s="1"/>
  <c r="Q15" i="1" s="1"/>
  <c r="S15" i="1" s="1"/>
  <c r="U15" i="1" s="1"/>
  <c r="W15" i="1" s="1"/>
  <c r="Y15" i="1" s="1"/>
  <c r="AA15" i="1" s="1"/>
  <c r="I14" i="1"/>
  <c r="K14" i="1" s="1"/>
  <c r="M14" i="1" s="1"/>
  <c r="O14" i="1" s="1"/>
  <c r="Q14" i="1" s="1"/>
  <c r="S14" i="1" s="1"/>
  <c r="U14" i="1" s="1"/>
  <c r="W14" i="1" s="1"/>
  <c r="Y14" i="1" s="1"/>
  <c r="AA14" i="1" s="1"/>
  <c r="I13" i="1"/>
  <c r="K13" i="1" s="1"/>
  <c r="M13" i="1" s="1"/>
  <c r="O13" i="1" s="1"/>
  <c r="Q13" i="1" s="1"/>
  <c r="S13" i="1" s="1"/>
  <c r="U13" i="1" s="1"/>
  <c r="W13" i="1" s="1"/>
  <c r="Y13" i="1" s="1"/>
  <c r="AA13" i="1" s="1"/>
  <c r="H41" i="13" l="1"/>
  <c r="I41" i="13" s="1"/>
  <c r="M47" i="1"/>
  <c r="H41" i="14" s="1"/>
  <c r="I41" i="14" s="1"/>
  <c r="L41" i="15"/>
  <c r="X37" i="9"/>
  <c r="C21" i="15"/>
  <c r="C21" i="14"/>
  <c r="C47" i="15"/>
  <c r="C47" i="14"/>
  <c r="L30" i="13"/>
  <c r="H46" i="14"/>
  <c r="I46" i="14" s="1"/>
  <c r="O52" i="1"/>
  <c r="C17" i="14"/>
  <c r="G17" i="14" s="1"/>
  <c r="C17" i="15"/>
  <c r="C18" i="14"/>
  <c r="G18" i="14" s="1"/>
  <c r="C18" i="15"/>
  <c r="G18" i="15" s="1"/>
  <c r="M10" i="9"/>
  <c r="G39" i="14"/>
  <c r="K34" i="14"/>
  <c r="M34" i="14" s="1"/>
  <c r="D34" i="15"/>
  <c r="J33" i="14"/>
  <c r="K33" i="14" s="1"/>
  <c r="M33" i="14" s="1"/>
  <c r="C19" i="13"/>
  <c r="C19" i="15"/>
  <c r="C19" i="14"/>
  <c r="G19" i="14" s="1"/>
  <c r="G32" i="14"/>
  <c r="G25" i="14"/>
  <c r="C18" i="13"/>
  <c r="C17" i="13"/>
  <c r="B13" i="9"/>
  <c r="AH13" i="9" s="1"/>
  <c r="O47" i="1"/>
  <c r="F11" i="14"/>
  <c r="F49" i="14"/>
  <c r="V10" i="9"/>
  <c r="AH11" i="9"/>
  <c r="S11" i="9"/>
  <c r="D56" i="9"/>
  <c r="AH10" i="9"/>
  <c r="S10" i="9"/>
  <c r="F55" i="1"/>
  <c r="G54" i="1"/>
  <c r="I54" i="1" s="1"/>
  <c r="K54" i="1" s="1"/>
  <c r="G53" i="1"/>
  <c r="I53" i="1" s="1"/>
  <c r="K53" i="1" s="1"/>
  <c r="G51" i="1"/>
  <c r="I51" i="1" s="1"/>
  <c r="K51" i="1" s="1"/>
  <c r="G50" i="1"/>
  <c r="I50" i="1" s="1"/>
  <c r="K50" i="1" s="1"/>
  <c r="G44" i="1"/>
  <c r="I44" i="1" s="1"/>
  <c r="K44" i="1" s="1"/>
  <c r="G43" i="1"/>
  <c r="I43" i="1" s="1"/>
  <c r="K43" i="1" s="1"/>
  <c r="G42" i="1"/>
  <c r="I42" i="1" s="1"/>
  <c r="K42" i="1" s="1"/>
  <c r="G40" i="1"/>
  <c r="I40" i="1" s="1"/>
  <c r="K40" i="1" s="1"/>
  <c r="G37" i="1"/>
  <c r="I37" i="1" s="1"/>
  <c r="K37" i="1" s="1"/>
  <c r="G36" i="1"/>
  <c r="I36" i="1" s="1"/>
  <c r="K36" i="1" s="1"/>
  <c r="G35" i="1"/>
  <c r="I35" i="1" s="1"/>
  <c r="K35" i="1" s="1"/>
  <c r="G33" i="1"/>
  <c r="I33" i="1" s="1"/>
  <c r="K33" i="1" s="1"/>
  <c r="G32" i="1"/>
  <c r="I32" i="1" s="1"/>
  <c r="K32" i="1" s="1"/>
  <c r="G30" i="1"/>
  <c r="I30" i="1" s="1"/>
  <c r="G29" i="1"/>
  <c r="I29" i="1" s="1"/>
  <c r="G27" i="1"/>
  <c r="I27" i="1" s="1"/>
  <c r="K27" i="1" s="1"/>
  <c r="G25" i="1"/>
  <c r="I25" i="1" s="1"/>
  <c r="K25" i="1" s="1"/>
  <c r="G24" i="1"/>
  <c r="I24" i="1" s="1"/>
  <c r="K24" i="1" s="1"/>
  <c r="G12" i="1"/>
  <c r="I12" i="1" s="1"/>
  <c r="K12" i="1" s="1"/>
  <c r="G10" i="1"/>
  <c r="I10" i="1" s="1"/>
  <c r="K10" i="1" s="1"/>
  <c r="G9" i="1"/>
  <c r="I9" i="1" s="1"/>
  <c r="K9" i="1" s="1"/>
  <c r="AG48" i="1"/>
  <c r="AG47" i="1" s="1"/>
  <c r="AG45" i="1"/>
  <c r="AG44" i="1" s="1"/>
  <c r="AG40" i="1"/>
  <c r="AG38" i="1"/>
  <c r="AG33" i="1"/>
  <c r="AG30" i="1"/>
  <c r="AG27" i="1"/>
  <c r="AG25" i="1"/>
  <c r="AG11" i="1"/>
  <c r="AG10" i="1" s="1"/>
  <c r="AG7" i="1"/>
  <c r="H15" i="13" l="1"/>
  <c r="M10" i="1"/>
  <c r="H21" i="13"/>
  <c r="M27" i="1"/>
  <c r="M40" i="1"/>
  <c r="H34" i="13"/>
  <c r="I34" i="13" s="1"/>
  <c r="M50" i="1"/>
  <c r="H44" i="13"/>
  <c r="I44" i="13" s="1"/>
  <c r="Q47" i="1"/>
  <c r="S47" i="1" s="1"/>
  <c r="U47" i="1" s="1"/>
  <c r="W47" i="1" s="1"/>
  <c r="Y47" i="1" s="1"/>
  <c r="AA47" i="1" s="1"/>
  <c r="H41" i="15"/>
  <c r="I41" i="15" s="1"/>
  <c r="M12" i="1"/>
  <c r="H17" i="13"/>
  <c r="H29" i="13"/>
  <c r="M35" i="1"/>
  <c r="M51" i="1"/>
  <c r="H45" i="13"/>
  <c r="I45" i="13" s="1"/>
  <c r="G19" i="15"/>
  <c r="G21" i="14"/>
  <c r="C20" i="14"/>
  <c r="H18" i="13"/>
  <c r="I18" i="13" s="1"/>
  <c r="M24" i="1"/>
  <c r="H30" i="13"/>
  <c r="M36" i="1"/>
  <c r="H37" i="13"/>
  <c r="M43" i="1"/>
  <c r="H47" i="13"/>
  <c r="I47" i="13" s="1"/>
  <c r="M53" i="1"/>
  <c r="H46" i="15"/>
  <c r="I46" i="15" s="1"/>
  <c r="Q52" i="1"/>
  <c r="S52" i="1" s="1"/>
  <c r="U52" i="1" s="1"/>
  <c r="W52" i="1" s="1"/>
  <c r="Y52" i="1" s="1"/>
  <c r="AA52" i="1" s="1"/>
  <c r="C20" i="15"/>
  <c r="G20" i="15" s="1"/>
  <c r="G21" i="15"/>
  <c r="H27" i="13"/>
  <c r="M33" i="1"/>
  <c r="D33" i="15"/>
  <c r="J34" i="15"/>
  <c r="C16" i="15"/>
  <c r="G17" i="15"/>
  <c r="G47" i="15"/>
  <c r="C43" i="15"/>
  <c r="H36" i="13"/>
  <c r="M42" i="1"/>
  <c r="H14" i="13"/>
  <c r="M9" i="1"/>
  <c r="M32" i="1"/>
  <c r="H26" i="13"/>
  <c r="M37" i="1"/>
  <c r="H31" i="13"/>
  <c r="H38" i="13"/>
  <c r="M44" i="1"/>
  <c r="M54" i="1"/>
  <c r="H48" i="13"/>
  <c r="C16" i="14"/>
  <c r="G16" i="14" s="1"/>
  <c r="G47" i="14"/>
  <c r="C43" i="14"/>
  <c r="M25" i="1"/>
  <c r="H19" i="13"/>
  <c r="I19" i="13" s="1"/>
  <c r="K30" i="1"/>
  <c r="K29" i="1"/>
  <c r="G55" i="1"/>
  <c r="AG37" i="1"/>
  <c r="AG6" i="1"/>
  <c r="AG5" i="1" s="1"/>
  <c r="AG54" i="1" s="1"/>
  <c r="D34" i="13"/>
  <c r="D24" i="13"/>
  <c r="I48" i="13"/>
  <c r="G48" i="13"/>
  <c r="F43" i="13"/>
  <c r="C43" i="13"/>
  <c r="C42" i="13" s="1"/>
  <c r="G41" i="13"/>
  <c r="F40" i="13"/>
  <c r="F39" i="13" s="1"/>
  <c r="C40" i="13"/>
  <c r="C39" i="13" s="1"/>
  <c r="I38" i="13"/>
  <c r="G38" i="13"/>
  <c r="I37" i="13"/>
  <c r="G37" i="13"/>
  <c r="M36" i="13"/>
  <c r="F35" i="13"/>
  <c r="C35" i="13"/>
  <c r="M34" i="13"/>
  <c r="M33" i="13"/>
  <c r="J33" i="13"/>
  <c r="F33" i="13"/>
  <c r="F32" i="13" s="1"/>
  <c r="D33" i="13"/>
  <c r="C33" i="13"/>
  <c r="I31" i="13"/>
  <c r="G31" i="13"/>
  <c r="G30" i="13"/>
  <c r="I29" i="13"/>
  <c r="G29" i="13"/>
  <c r="F28" i="13"/>
  <c r="C28" i="13"/>
  <c r="I27" i="13"/>
  <c r="G27" i="13"/>
  <c r="I26" i="13"/>
  <c r="G26" i="13"/>
  <c r="F25" i="13"/>
  <c r="C25" i="13"/>
  <c r="M24" i="13"/>
  <c r="G23" i="13"/>
  <c r="F22" i="13"/>
  <c r="C22" i="13"/>
  <c r="G21" i="13"/>
  <c r="F20" i="13"/>
  <c r="C20" i="13"/>
  <c r="G19" i="13"/>
  <c r="I17" i="13"/>
  <c r="G17" i="13"/>
  <c r="C16" i="13"/>
  <c r="I15" i="13"/>
  <c r="G15" i="13"/>
  <c r="H13" i="13"/>
  <c r="G14" i="13"/>
  <c r="F13" i="13"/>
  <c r="C13" i="13"/>
  <c r="L30" i="12"/>
  <c r="H48" i="12"/>
  <c r="I48" i="12" s="1"/>
  <c r="H47" i="12"/>
  <c r="H46" i="12"/>
  <c r="H45" i="12"/>
  <c r="H44" i="12"/>
  <c r="H41" i="12"/>
  <c r="I41" i="12" s="1"/>
  <c r="H38" i="12"/>
  <c r="I38" i="12" s="1"/>
  <c r="H37" i="12"/>
  <c r="I37" i="12" s="1"/>
  <c r="H36" i="12"/>
  <c r="H34" i="12"/>
  <c r="H33" i="12" s="1"/>
  <c r="H31" i="12"/>
  <c r="I31" i="12" s="1"/>
  <c r="H29" i="12"/>
  <c r="I29" i="12" s="1"/>
  <c r="H27" i="12"/>
  <c r="I27" i="12" s="1"/>
  <c r="H26" i="12"/>
  <c r="I26" i="12" s="1"/>
  <c r="H24" i="12"/>
  <c r="H23" i="12"/>
  <c r="H21" i="12"/>
  <c r="H20" i="12" s="1"/>
  <c r="H19" i="12"/>
  <c r="I19" i="12" s="1"/>
  <c r="H18" i="12"/>
  <c r="H17" i="12"/>
  <c r="I17" i="12" s="1"/>
  <c r="H15" i="12"/>
  <c r="I15" i="12" s="1"/>
  <c r="H14" i="12"/>
  <c r="I14" i="12" s="1"/>
  <c r="D47" i="12"/>
  <c r="J47" i="12" s="1"/>
  <c r="K47" i="12" s="1"/>
  <c r="D46" i="12"/>
  <c r="J46" i="12" s="1"/>
  <c r="D45" i="12"/>
  <c r="J45" i="12" s="1"/>
  <c r="K45" i="12" s="1"/>
  <c r="D44" i="12"/>
  <c r="D34" i="12"/>
  <c r="D24" i="12"/>
  <c r="G48" i="12"/>
  <c r="M47" i="12"/>
  <c r="M45" i="12"/>
  <c r="F43" i="12"/>
  <c r="C43" i="12"/>
  <c r="C42" i="12"/>
  <c r="G41" i="12"/>
  <c r="F40" i="12"/>
  <c r="F39" i="12" s="1"/>
  <c r="C40" i="12"/>
  <c r="G38" i="12"/>
  <c r="G37" i="12"/>
  <c r="M36" i="12"/>
  <c r="F35" i="12"/>
  <c r="G35" i="12" s="1"/>
  <c r="C35" i="12"/>
  <c r="M34" i="12"/>
  <c r="D33" i="12"/>
  <c r="M33" i="12"/>
  <c r="J33" i="12"/>
  <c r="F33" i="12"/>
  <c r="F32" i="12" s="1"/>
  <c r="G32" i="12" s="1"/>
  <c r="C33" i="12"/>
  <c r="C32" i="12" s="1"/>
  <c r="G31" i="12"/>
  <c r="H30" i="12"/>
  <c r="I30" i="12" s="1"/>
  <c r="G30" i="12"/>
  <c r="G29" i="12"/>
  <c r="F28" i="12"/>
  <c r="C28" i="12"/>
  <c r="G27" i="12"/>
  <c r="G26" i="12"/>
  <c r="F25" i="12"/>
  <c r="G25" i="12" s="1"/>
  <c r="C25" i="12"/>
  <c r="M24" i="12"/>
  <c r="G23" i="12"/>
  <c r="F22" i="12"/>
  <c r="C22" i="12"/>
  <c r="G21" i="12"/>
  <c r="F20" i="12"/>
  <c r="C20" i="12"/>
  <c r="G19" i="12"/>
  <c r="G17" i="12"/>
  <c r="F16" i="12"/>
  <c r="C16" i="12"/>
  <c r="G15" i="12"/>
  <c r="G14" i="12"/>
  <c r="F13" i="12"/>
  <c r="C13" i="12"/>
  <c r="L30" i="11"/>
  <c r="H48" i="11"/>
  <c r="I48" i="11" s="1"/>
  <c r="H47" i="11"/>
  <c r="H46" i="11"/>
  <c r="H45" i="11"/>
  <c r="H44" i="11"/>
  <c r="H41" i="11"/>
  <c r="H40" i="11" s="1"/>
  <c r="H38" i="11"/>
  <c r="I38" i="11" s="1"/>
  <c r="H37" i="11"/>
  <c r="I37" i="11" s="1"/>
  <c r="H36" i="11"/>
  <c r="H34" i="11"/>
  <c r="H33" i="11" s="1"/>
  <c r="H31" i="11"/>
  <c r="I31" i="11" s="1"/>
  <c r="H30" i="11"/>
  <c r="I30" i="11" s="1"/>
  <c r="H29" i="11"/>
  <c r="I29" i="11" s="1"/>
  <c r="H27" i="11"/>
  <c r="I27" i="11" s="1"/>
  <c r="H26" i="11"/>
  <c r="I26" i="11" s="1"/>
  <c r="H24" i="11"/>
  <c r="H23" i="11"/>
  <c r="I23" i="11" s="1"/>
  <c r="H21" i="11"/>
  <c r="I21" i="11" s="1"/>
  <c r="H19" i="11"/>
  <c r="I19" i="11" s="1"/>
  <c r="H18" i="11"/>
  <c r="H17" i="11"/>
  <c r="I17" i="11" s="1"/>
  <c r="H15" i="11"/>
  <c r="I15" i="11" s="1"/>
  <c r="H14" i="11"/>
  <c r="I14" i="11" s="1"/>
  <c r="D47" i="11"/>
  <c r="D46" i="11"/>
  <c r="D45" i="11"/>
  <c r="D44" i="11"/>
  <c r="D34" i="11"/>
  <c r="D33" i="11" s="1"/>
  <c r="D24" i="11"/>
  <c r="J48" i="11"/>
  <c r="J43" i="11" s="1"/>
  <c r="G48" i="11"/>
  <c r="E48" i="11"/>
  <c r="M47" i="11"/>
  <c r="M46" i="11"/>
  <c r="M45" i="11"/>
  <c r="M44" i="11"/>
  <c r="F43" i="11"/>
  <c r="F42" i="11" s="1"/>
  <c r="C43" i="11"/>
  <c r="C42" i="11"/>
  <c r="G41" i="11"/>
  <c r="F40" i="11"/>
  <c r="F39" i="11" s="1"/>
  <c r="C40" i="11"/>
  <c r="C39" i="11" s="1"/>
  <c r="G38" i="11"/>
  <c r="G37" i="11"/>
  <c r="M36" i="11"/>
  <c r="F35" i="11"/>
  <c r="C35" i="11"/>
  <c r="M34" i="11"/>
  <c r="M33" i="11"/>
  <c r="J33" i="11"/>
  <c r="F33" i="11"/>
  <c r="C33" i="11"/>
  <c r="C32" i="11" s="1"/>
  <c r="G31" i="11"/>
  <c r="G30" i="11"/>
  <c r="G29" i="11"/>
  <c r="F28" i="11"/>
  <c r="G28" i="11" s="1"/>
  <c r="C28" i="11"/>
  <c r="G27" i="11"/>
  <c r="G26" i="11"/>
  <c r="F25" i="11"/>
  <c r="G25" i="11" s="1"/>
  <c r="C25" i="11"/>
  <c r="M24" i="11"/>
  <c r="G23" i="11"/>
  <c r="F22" i="11"/>
  <c r="C22" i="11"/>
  <c r="G21" i="11"/>
  <c r="F20" i="11"/>
  <c r="G20" i="11" s="1"/>
  <c r="C20" i="11"/>
  <c r="G19" i="11"/>
  <c r="G17" i="11"/>
  <c r="F16" i="11"/>
  <c r="C16" i="11"/>
  <c r="G15" i="11"/>
  <c r="G14" i="11"/>
  <c r="F13" i="11"/>
  <c r="G13" i="11" s="1"/>
  <c r="C13" i="11"/>
  <c r="G30" i="10"/>
  <c r="M24" i="10"/>
  <c r="M33" i="10"/>
  <c r="M34" i="10"/>
  <c r="M36" i="10"/>
  <c r="M44" i="10"/>
  <c r="M45" i="10"/>
  <c r="M46" i="10"/>
  <c r="M47" i="10"/>
  <c r="J18" i="10"/>
  <c r="K18" i="10" s="1"/>
  <c r="M18" i="10" s="1"/>
  <c r="J17" i="10"/>
  <c r="L30" i="10"/>
  <c r="J14" i="10"/>
  <c r="D14" i="11" s="1"/>
  <c r="H15" i="10"/>
  <c r="F43" i="10"/>
  <c r="D43" i="10"/>
  <c r="C43" i="10"/>
  <c r="H48" i="10"/>
  <c r="H47" i="10"/>
  <c r="H46" i="10"/>
  <c r="H45" i="10"/>
  <c r="H44" i="10"/>
  <c r="H41" i="10"/>
  <c r="H38" i="10"/>
  <c r="H37" i="10"/>
  <c r="H36" i="10"/>
  <c r="H34" i="10"/>
  <c r="H31" i="10"/>
  <c r="H30" i="10"/>
  <c r="H29" i="10"/>
  <c r="H27" i="10"/>
  <c r="H26" i="10"/>
  <c r="H24" i="10"/>
  <c r="H23" i="10"/>
  <c r="H21" i="10"/>
  <c r="H19" i="10"/>
  <c r="I19" i="10" s="1"/>
  <c r="H18" i="10"/>
  <c r="H17" i="10"/>
  <c r="C42" i="14" l="1"/>
  <c r="G42" i="14" s="1"/>
  <c r="G43" i="14"/>
  <c r="H31" i="14"/>
  <c r="I31" i="14" s="1"/>
  <c r="O37" i="1"/>
  <c r="H21" i="14"/>
  <c r="I21" i="14" s="1"/>
  <c r="O27" i="1"/>
  <c r="G16" i="12"/>
  <c r="M29" i="1"/>
  <c r="H23" i="13"/>
  <c r="I23" i="13" s="1"/>
  <c r="H27" i="14"/>
  <c r="I27" i="14" s="1"/>
  <c r="O33" i="1"/>
  <c r="H37" i="14"/>
  <c r="I37" i="14" s="1"/>
  <c r="O43" i="1"/>
  <c r="H45" i="14"/>
  <c r="I45" i="14" s="1"/>
  <c r="O51" i="1"/>
  <c r="H17" i="14"/>
  <c r="I17" i="14" s="1"/>
  <c r="O12" i="1"/>
  <c r="G13" i="12"/>
  <c r="G22" i="12"/>
  <c r="G40" i="12"/>
  <c r="G43" i="12"/>
  <c r="I20" i="12"/>
  <c r="D45" i="13"/>
  <c r="J45" i="13" s="1"/>
  <c r="M30" i="1"/>
  <c r="H24" i="13"/>
  <c r="I24" i="13" s="1"/>
  <c r="H26" i="14"/>
  <c r="I26" i="14" s="1"/>
  <c r="O32" i="1"/>
  <c r="C12" i="15"/>
  <c r="G16" i="15"/>
  <c r="H29" i="14"/>
  <c r="I29" i="14" s="1"/>
  <c r="O35" i="1"/>
  <c r="H15" i="14"/>
  <c r="O10" i="1"/>
  <c r="K17" i="10"/>
  <c r="M17" i="10" s="1"/>
  <c r="O25" i="1"/>
  <c r="H19" i="14"/>
  <c r="I19" i="14" s="1"/>
  <c r="H48" i="14"/>
  <c r="I48" i="14" s="1"/>
  <c r="O54" i="1"/>
  <c r="K46" i="12"/>
  <c r="M46" i="12" s="1"/>
  <c r="D46" i="13"/>
  <c r="J46" i="13" s="1"/>
  <c r="H38" i="14"/>
  <c r="I38" i="14" s="1"/>
  <c r="O44" i="1"/>
  <c r="H36" i="14"/>
  <c r="O42" i="1"/>
  <c r="H18" i="14"/>
  <c r="I18" i="14" s="1"/>
  <c r="O24" i="1"/>
  <c r="H44" i="14"/>
  <c r="I44" i="14" s="1"/>
  <c r="O50" i="1"/>
  <c r="D17" i="11"/>
  <c r="J17" i="11" s="1"/>
  <c r="I40" i="11"/>
  <c r="D43" i="12"/>
  <c r="E43" i="12" s="1"/>
  <c r="J44" i="12"/>
  <c r="D48" i="12"/>
  <c r="H22" i="12"/>
  <c r="I22" i="12" s="1"/>
  <c r="D47" i="13"/>
  <c r="J47" i="13" s="1"/>
  <c r="C12" i="14"/>
  <c r="G12" i="14" s="1"/>
  <c r="H14" i="14"/>
  <c r="I14" i="14" s="1"/>
  <c r="O9" i="1"/>
  <c r="C42" i="15"/>
  <c r="G43" i="15"/>
  <c r="K34" i="15"/>
  <c r="M34" i="15" s="1"/>
  <c r="J33" i="15"/>
  <c r="H47" i="14"/>
  <c r="I47" i="14" s="1"/>
  <c r="O53" i="1"/>
  <c r="H30" i="14"/>
  <c r="I30" i="14" s="1"/>
  <c r="O36" i="1"/>
  <c r="G20" i="14"/>
  <c r="H34" i="14"/>
  <c r="I34" i="14" s="1"/>
  <c r="O40" i="1"/>
  <c r="G43" i="13"/>
  <c r="G40" i="13"/>
  <c r="G39" i="13"/>
  <c r="G35" i="13"/>
  <c r="C32" i="13"/>
  <c r="G32" i="13" s="1"/>
  <c r="G28" i="13"/>
  <c r="G25" i="13"/>
  <c r="G22" i="13"/>
  <c r="G20" i="13"/>
  <c r="G16" i="13"/>
  <c r="G13" i="13"/>
  <c r="C12" i="13"/>
  <c r="H35" i="12"/>
  <c r="I35" i="12" s="1"/>
  <c r="H25" i="12"/>
  <c r="I25" i="12" s="1"/>
  <c r="I30" i="13"/>
  <c r="H43" i="10"/>
  <c r="H42" i="10" s="1"/>
  <c r="H13" i="11"/>
  <c r="I13" i="11" s="1"/>
  <c r="I23" i="12"/>
  <c r="H22" i="11"/>
  <c r="I22" i="11" s="1"/>
  <c r="H16" i="12"/>
  <c r="I16" i="12" s="1"/>
  <c r="H25" i="11"/>
  <c r="I25" i="11" s="1"/>
  <c r="F42" i="13"/>
  <c r="G42" i="13" s="1"/>
  <c r="F12" i="13"/>
  <c r="I13" i="13"/>
  <c r="I14" i="13"/>
  <c r="I21" i="13"/>
  <c r="H43" i="12"/>
  <c r="H42" i="12" s="1"/>
  <c r="I42" i="12" s="1"/>
  <c r="I43" i="12"/>
  <c r="I21" i="12"/>
  <c r="G28" i="12"/>
  <c r="G20" i="12"/>
  <c r="G39" i="12"/>
  <c r="C12" i="12"/>
  <c r="H13" i="12"/>
  <c r="C39" i="12"/>
  <c r="H40" i="12"/>
  <c r="D42" i="12"/>
  <c r="E42" i="12" s="1"/>
  <c r="H28" i="12"/>
  <c r="I28" i="12" s="1"/>
  <c r="F42" i="12"/>
  <c r="G42" i="12" s="1"/>
  <c r="F12" i="12"/>
  <c r="J14" i="11"/>
  <c r="D14" i="12" s="1"/>
  <c r="E14" i="11"/>
  <c r="G22" i="11"/>
  <c r="H35" i="11"/>
  <c r="I35" i="11" s="1"/>
  <c r="C12" i="11"/>
  <c r="C49" i="11" s="1"/>
  <c r="D18" i="11"/>
  <c r="J18" i="11" s="1"/>
  <c r="H43" i="11"/>
  <c r="H42" i="11" s="1"/>
  <c r="I42" i="11" s="1"/>
  <c r="G39" i="11"/>
  <c r="I41" i="11"/>
  <c r="G42" i="11"/>
  <c r="G40" i="11"/>
  <c r="G16" i="11"/>
  <c r="F32" i="11"/>
  <c r="G32" i="11" s="1"/>
  <c r="F12" i="11"/>
  <c r="F49" i="11" s="1"/>
  <c r="D43" i="11"/>
  <c r="D42" i="11" s="1"/>
  <c r="E42" i="11" s="1"/>
  <c r="K17" i="11"/>
  <c r="M17" i="11" s="1"/>
  <c r="E17" i="11"/>
  <c r="K43" i="11"/>
  <c r="M43" i="11" s="1"/>
  <c r="J42" i="11"/>
  <c r="K42" i="11" s="1"/>
  <c r="M42" i="11" s="1"/>
  <c r="H16" i="11"/>
  <c r="H20" i="11"/>
  <c r="I20" i="11" s="1"/>
  <c r="G35" i="11"/>
  <c r="H39" i="11"/>
  <c r="I39" i="11" s="1"/>
  <c r="G43" i="11"/>
  <c r="K48" i="11"/>
  <c r="M48" i="11" s="1"/>
  <c r="H28" i="11"/>
  <c r="I28" i="11" s="1"/>
  <c r="H14" i="10"/>
  <c r="G17" i="10"/>
  <c r="G14" i="10"/>
  <c r="G15" i="10"/>
  <c r="H47" i="15" l="1"/>
  <c r="I47" i="15" s="1"/>
  <c r="Q53" i="1"/>
  <c r="S53" i="1" s="1"/>
  <c r="U53" i="1" s="1"/>
  <c r="W53" i="1" s="1"/>
  <c r="Y53" i="1" s="1"/>
  <c r="AA53" i="1" s="1"/>
  <c r="K44" i="12"/>
  <c r="M44" i="12" s="1"/>
  <c r="D44" i="13"/>
  <c r="H36" i="15"/>
  <c r="Q42" i="1"/>
  <c r="H26" i="15"/>
  <c r="I26" i="15" s="1"/>
  <c r="Q32" i="1"/>
  <c r="S32" i="1" s="1"/>
  <c r="U32" i="1" s="1"/>
  <c r="W32" i="1" s="1"/>
  <c r="Y32" i="1" s="1"/>
  <c r="AA32" i="1" s="1"/>
  <c r="K45" i="13"/>
  <c r="M45" i="13" s="1"/>
  <c r="D45" i="14"/>
  <c r="H31" i="15"/>
  <c r="I31" i="15" s="1"/>
  <c r="Q37" i="1"/>
  <c r="S37" i="1" s="1"/>
  <c r="U37" i="1" s="1"/>
  <c r="W37" i="1" s="1"/>
  <c r="Y37" i="1" s="1"/>
  <c r="AA37" i="1" s="1"/>
  <c r="K18" i="11"/>
  <c r="M18" i="11" s="1"/>
  <c r="D18" i="12"/>
  <c r="J18" i="12" s="1"/>
  <c r="G42" i="15"/>
  <c r="E14" i="12"/>
  <c r="J14" i="12"/>
  <c r="C11" i="14"/>
  <c r="G11" i="14" s="1"/>
  <c r="H34" i="15"/>
  <c r="I34" i="15" s="1"/>
  <c r="Q40" i="1"/>
  <c r="S40" i="1" s="1"/>
  <c r="U40" i="1" s="1"/>
  <c r="W40" i="1" s="1"/>
  <c r="Y40" i="1" s="1"/>
  <c r="AA40" i="1" s="1"/>
  <c r="H30" i="15"/>
  <c r="I30" i="15" s="1"/>
  <c r="Q36" i="1"/>
  <c r="S36" i="1" s="1"/>
  <c r="U36" i="1" s="1"/>
  <c r="W36" i="1" s="1"/>
  <c r="Y36" i="1" s="1"/>
  <c r="AA36" i="1" s="1"/>
  <c r="K33" i="15"/>
  <c r="M33" i="15" s="1"/>
  <c r="H14" i="15"/>
  <c r="Q9" i="1"/>
  <c r="Q24" i="1"/>
  <c r="S24" i="1" s="1"/>
  <c r="U24" i="1" s="1"/>
  <c r="W24" i="1" s="1"/>
  <c r="Y24" i="1" s="1"/>
  <c r="AA24" i="1" s="1"/>
  <c r="H18" i="15"/>
  <c r="I18" i="15" s="1"/>
  <c r="H38" i="15"/>
  <c r="I38" i="15" s="1"/>
  <c r="Q44" i="1"/>
  <c r="S44" i="1" s="1"/>
  <c r="U44" i="1" s="1"/>
  <c r="W44" i="1" s="1"/>
  <c r="Y44" i="1" s="1"/>
  <c r="AA44" i="1" s="1"/>
  <c r="Q25" i="1"/>
  <c r="S25" i="1" s="1"/>
  <c r="U25" i="1" s="1"/>
  <c r="W25" i="1" s="1"/>
  <c r="Y25" i="1" s="1"/>
  <c r="AA25" i="1" s="1"/>
  <c r="H19" i="15"/>
  <c r="I19" i="15" s="1"/>
  <c r="H15" i="15"/>
  <c r="I15" i="15" s="1"/>
  <c r="Q10" i="1"/>
  <c r="S10" i="1" s="1"/>
  <c r="U10" i="1" s="1"/>
  <c r="W10" i="1" s="1"/>
  <c r="Y10" i="1" s="1"/>
  <c r="AA10" i="1" s="1"/>
  <c r="H21" i="15"/>
  <c r="I21" i="15" s="1"/>
  <c r="Q27" i="1"/>
  <c r="S27" i="1" s="1"/>
  <c r="U27" i="1" s="1"/>
  <c r="W27" i="1" s="1"/>
  <c r="Y27" i="1" s="1"/>
  <c r="AA27" i="1" s="1"/>
  <c r="H44" i="15"/>
  <c r="I44" i="15" s="1"/>
  <c r="Q50" i="1"/>
  <c r="S50" i="1" s="1"/>
  <c r="U50" i="1" s="1"/>
  <c r="W50" i="1" s="1"/>
  <c r="Y50" i="1" s="1"/>
  <c r="AA50" i="1" s="1"/>
  <c r="D46" i="14"/>
  <c r="K46" i="13"/>
  <c r="M46" i="13" s="1"/>
  <c r="H29" i="15"/>
  <c r="I29" i="15" s="1"/>
  <c r="Q35" i="1"/>
  <c r="S35" i="1" s="1"/>
  <c r="U35" i="1" s="1"/>
  <c r="W35" i="1" s="1"/>
  <c r="Y35" i="1" s="1"/>
  <c r="AA35" i="1" s="1"/>
  <c r="O29" i="1"/>
  <c r="H23" i="14"/>
  <c r="I23" i="14" s="1"/>
  <c r="K47" i="13"/>
  <c r="M47" i="13" s="1"/>
  <c r="D47" i="14"/>
  <c r="Q51" i="1"/>
  <c r="S51" i="1" s="1"/>
  <c r="U51" i="1" s="1"/>
  <c r="W51" i="1" s="1"/>
  <c r="Y51" i="1" s="1"/>
  <c r="AA51" i="1" s="1"/>
  <c r="H45" i="15"/>
  <c r="I45" i="15" s="1"/>
  <c r="H27" i="15"/>
  <c r="I27" i="15" s="1"/>
  <c r="Q33" i="1"/>
  <c r="S33" i="1" s="1"/>
  <c r="U33" i="1" s="1"/>
  <c r="W33" i="1" s="1"/>
  <c r="Y33" i="1" s="1"/>
  <c r="AA33" i="1" s="1"/>
  <c r="C49" i="14"/>
  <c r="G49" i="14" s="1"/>
  <c r="E48" i="12"/>
  <c r="J48" i="12"/>
  <c r="D17" i="12"/>
  <c r="H48" i="15"/>
  <c r="I48" i="15" s="1"/>
  <c r="Q54" i="1"/>
  <c r="S54" i="1" s="1"/>
  <c r="U54" i="1" s="1"/>
  <c r="W54" i="1" s="1"/>
  <c r="Y54" i="1" s="1"/>
  <c r="AA54" i="1" s="1"/>
  <c r="H13" i="14"/>
  <c r="I13" i="14" s="1"/>
  <c r="I15" i="14"/>
  <c r="C49" i="15"/>
  <c r="G49" i="15" s="1"/>
  <c r="C11" i="15"/>
  <c r="G11" i="15" s="1"/>
  <c r="G12" i="15"/>
  <c r="O30" i="1"/>
  <c r="H24" i="14"/>
  <c r="I24" i="14" s="1"/>
  <c r="Q12" i="1"/>
  <c r="S12" i="1" s="1"/>
  <c r="U12" i="1" s="1"/>
  <c r="W12" i="1" s="1"/>
  <c r="Y12" i="1" s="1"/>
  <c r="AA12" i="1" s="1"/>
  <c r="H17" i="15"/>
  <c r="I17" i="15" s="1"/>
  <c r="H37" i="15"/>
  <c r="I37" i="15" s="1"/>
  <c r="Q43" i="1"/>
  <c r="S43" i="1" s="1"/>
  <c r="U43" i="1" s="1"/>
  <c r="W43" i="1" s="1"/>
  <c r="Y43" i="1" s="1"/>
  <c r="AA43" i="1" s="1"/>
  <c r="C11" i="13"/>
  <c r="G12" i="13"/>
  <c r="C49" i="13"/>
  <c r="H32" i="12"/>
  <c r="I32" i="12" s="1"/>
  <c r="I43" i="11"/>
  <c r="F49" i="13"/>
  <c r="F11" i="13"/>
  <c r="G12" i="12"/>
  <c r="F49" i="12"/>
  <c r="F11" i="12"/>
  <c r="H39" i="12"/>
  <c r="I39" i="12" s="1"/>
  <c r="I40" i="12"/>
  <c r="I13" i="12"/>
  <c r="H12" i="12"/>
  <c r="C11" i="12"/>
  <c r="C49" i="12"/>
  <c r="F11" i="11"/>
  <c r="G12" i="11"/>
  <c r="H32" i="11"/>
  <c r="I32" i="11" s="1"/>
  <c r="C11" i="11"/>
  <c r="K14" i="11"/>
  <c r="M14" i="11" s="1"/>
  <c r="E43" i="11"/>
  <c r="H12" i="11"/>
  <c r="I16" i="11"/>
  <c r="G49" i="11"/>
  <c r="G11" i="11"/>
  <c r="D35" i="10"/>
  <c r="J33" i="10"/>
  <c r="H33" i="10"/>
  <c r="F33" i="10"/>
  <c r="D33" i="10"/>
  <c r="C33" i="10"/>
  <c r="F35" i="10"/>
  <c r="C35" i="10"/>
  <c r="F28" i="10"/>
  <c r="D28" i="10"/>
  <c r="C28" i="10"/>
  <c r="F25" i="10"/>
  <c r="D25" i="10"/>
  <c r="C25" i="10"/>
  <c r="F22" i="10"/>
  <c r="D22" i="10"/>
  <c r="C22" i="10"/>
  <c r="C20" i="10"/>
  <c r="F16" i="10"/>
  <c r="C16" i="10"/>
  <c r="K48" i="12" l="1"/>
  <c r="M48" i="12" s="1"/>
  <c r="D48" i="13"/>
  <c r="J47" i="14"/>
  <c r="E47" i="14"/>
  <c r="S9" i="1"/>
  <c r="I14" i="15"/>
  <c r="H13" i="15"/>
  <c r="K14" i="12"/>
  <c r="M14" i="12" s="1"/>
  <c r="D14" i="13"/>
  <c r="Q30" i="1"/>
  <c r="S30" i="1" s="1"/>
  <c r="U30" i="1" s="1"/>
  <c r="W30" i="1" s="1"/>
  <c r="Y30" i="1" s="1"/>
  <c r="AA30" i="1" s="1"/>
  <c r="H24" i="15"/>
  <c r="I24" i="15" s="1"/>
  <c r="E17" i="12"/>
  <c r="J17" i="12"/>
  <c r="K18" i="12"/>
  <c r="M18" i="12" s="1"/>
  <c r="D18" i="13"/>
  <c r="J18" i="13" s="1"/>
  <c r="J45" i="14"/>
  <c r="E45" i="14"/>
  <c r="P47" i="15"/>
  <c r="P47" i="14"/>
  <c r="S42" i="1"/>
  <c r="U42" i="1" s="1"/>
  <c r="W42" i="1" s="1"/>
  <c r="Y42" i="1" s="1"/>
  <c r="AA42" i="1" s="1"/>
  <c r="P47" i="13"/>
  <c r="J44" i="13"/>
  <c r="D43" i="13"/>
  <c r="G49" i="12"/>
  <c r="J43" i="12"/>
  <c r="Q29" i="1"/>
  <c r="S29" i="1" s="1"/>
  <c r="U29" i="1" s="1"/>
  <c r="H23" i="15"/>
  <c r="I23" i="15" s="1"/>
  <c r="J46" i="14"/>
  <c r="E46" i="14"/>
  <c r="G49" i="13"/>
  <c r="W29" i="1"/>
  <c r="G11" i="13"/>
  <c r="G11" i="12"/>
  <c r="H11" i="12"/>
  <c r="I11" i="12" s="1"/>
  <c r="I12" i="12"/>
  <c r="H49" i="12"/>
  <c r="I49" i="12" s="1"/>
  <c r="G16" i="10"/>
  <c r="I12" i="11"/>
  <c r="H49" i="11"/>
  <c r="I49" i="11" s="1"/>
  <c r="H11" i="11"/>
  <c r="I11" i="11" s="1"/>
  <c r="C32" i="10"/>
  <c r="F32" i="10"/>
  <c r="D32" i="10"/>
  <c r="K46" i="14" l="1"/>
  <c r="M46" i="14" s="1"/>
  <c r="D46" i="15"/>
  <c r="K45" i="14"/>
  <c r="M45" i="14" s="1"/>
  <c r="D45" i="15"/>
  <c r="D17" i="13"/>
  <c r="K17" i="12"/>
  <c r="M17" i="12" s="1"/>
  <c r="E14" i="13"/>
  <c r="J14" i="13"/>
  <c r="K47" i="14"/>
  <c r="M47" i="14" s="1"/>
  <c r="D47" i="15"/>
  <c r="J42" i="12"/>
  <c r="K42" i="12" s="1"/>
  <c r="M42" i="12" s="1"/>
  <c r="K43" i="12"/>
  <c r="M43" i="12" s="1"/>
  <c r="I13" i="15"/>
  <c r="E43" i="13"/>
  <c r="D42" i="13"/>
  <c r="E42" i="13" s="1"/>
  <c r="D18" i="14"/>
  <c r="J18" i="14" s="1"/>
  <c r="K18" i="13"/>
  <c r="M18" i="13" s="1"/>
  <c r="Q55" i="1"/>
  <c r="J48" i="13"/>
  <c r="E48" i="13"/>
  <c r="K44" i="13"/>
  <c r="M44" i="13" s="1"/>
  <c r="D44" i="14"/>
  <c r="J43" i="13"/>
  <c r="U9" i="1"/>
  <c r="S55" i="1"/>
  <c r="Y29" i="1"/>
  <c r="E14" i="10"/>
  <c r="J48" i="10"/>
  <c r="J43" i="10" s="1"/>
  <c r="J42" i="10" s="1"/>
  <c r="G48" i="10"/>
  <c r="E48" i="10"/>
  <c r="F42" i="10"/>
  <c r="D42" i="10"/>
  <c r="C42" i="10"/>
  <c r="J41" i="10"/>
  <c r="H40" i="10"/>
  <c r="G41" i="10"/>
  <c r="E41" i="10"/>
  <c r="J40" i="10"/>
  <c r="J39" i="10" s="1"/>
  <c r="F40" i="10"/>
  <c r="F39" i="10" s="1"/>
  <c r="D40" i="10"/>
  <c r="D39" i="10" s="1"/>
  <c r="C40" i="10"/>
  <c r="C39" i="10" s="1"/>
  <c r="J38" i="10"/>
  <c r="G38" i="10"/>
  <c r="E38" i="10"/>
  <c r="J37" i="10"/>
  <c r="G37" i="10"/>
  <c r="E37" i="10"/>
  <c r="J36" i="10"/>
  <c r="D36" i="11" s="1"/>
  <c r="G31" i="10"/>
  <c r="J31" i="10"/>
  <c r="D31" i="11" s="1"/>
  <c r="J31" i="11" s="1"/>
  <c r="J30" i="10"/>
  <c r="D30" i="11" s="1"/>
  <c r="J30" i="11" s="1"/>
  <c r="G29" i="10"/>
  <c r="J27" i="10"/>
  <c r="G27" i="10"/>
  <c r="E27" i="10"/>
  <c r="J26" i="10"/>
  <c r="D26" i="11" s="1"/>
  <c r="G26" i="10"/>
  <c r="E26" i="10"/>
  <c r="G25" i="10"/>
  <c r="G23" i="10"/>
  <c r="E22" i="10"/>
  <c r="J21" i="10"/>
  <c r="D21" i="11" s="1"/>
  <c r="G21" i="10"/>
  <c r="E21" i="10"/>
  <c r="F20" i="10"/>
  <c r="D20" i="10"/>
  <c r="G19" i="10"/>
  <c r="J19" i="10"/>
  <c r="D16" i="10"/>
  <c r="J15" i="10"/>
  <c r="E15" i="10"/>
  <c r="K14" i="10"/>
  <c r="M14" i="10" s="1"/>
  <c r="F13" i="10"/>
  <c r="G13" i="10" s="1"/>
  <c r="D13" i="10"/>
  <c r="C13" i="10"/>
  <c r="Z55" i="1"/>
  <c r="X55" i="1"/>
  <c r="V55" i="1"/>
  <c r="T55" i="1"/>
  <c r="R55" i="1"/>
  <c r="P55" i="1"/>
  <c r="N55" i="1"/>
  <c r="L55" i="1"/>
  <c r="J55" i="1"/>
  <c r="H55" i="1"/>
  <c r="I55" i="1" s="1"/>
  <c r="E55" i="1"/>
  <c r="Z39" i="1"/>
  <c r="X39" i="1"/>
  <c r="V39" i="1"/>
  <c r="T39" i="1"/>
  <c r="R39" i="1"/>
  <c r="P39" i="1"/>
  <c r="N39" i="1"/>
  <c r="L39" i="1"/>
  <c r="J39" i="1"/>
  <c r="H39" i="1"/>
  <c r="F39" i="1"/>
  <c r="E39" i="1"/>
  <c r="E34" i="1"/>
  <c r="E31" i="1"/>
  <c r="E28" i="1"/>
  <c r="E26" i="1"/>
  <c r="E8" i="1"/>
  <c r="E11" i="1"/>
  <c r="Z49" i="1"/>
  <c r="X49" i="1"/>
  <c r="V49" i="1"/>
  <c r="T49" i="1"/>
  <c r="R49" i="1"/>
  <c r="P49" i="1"/>
  <c r="N49" i="1"/>
  <c r="L49" i="1"/>
  <c r="J49" i="1"/>
  <c r="H49" i="1"/>
  <c r="F49" i="1"/>
  <c r="E49" i="1"/>
  <c r="G49" i="1" s="1"/>
  <c r="I49" i="1" s="1"/>
  <c r="AD9" i="1"/>
  <c r="AD10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7" i="1"/>
  <c r="AD29" i="1"/>
  <c r="AD30" i="1"/>
  <c r="AD32" i="1"/>
  <c r="AD33" i="1"/>
  <c r="AD35" i="1"/>
  <c r="AD36" i="1"/>
  <c r="AD37" i="1"/>
  <c r="AD40" i="1"/>
  <c r="AD42" i="1"/>
  <c r="AD43" i="1"/>
  <c r="AD44" i="1"/>
  <c r="AD47" i="1"/>
  <c r="AD50" i="1"/>
  <c r="AD51" i="1"/>
  <c r="AD52" i="1"/>
  <c r="AD53" i="1"/>
  <c r="AD54" i="1"/>
  <c r="AI56" i="9"/>
  <c r="AF56" i="9"/>
  <c r="AC56" i="9"/>
  <c r="Z56" i="9"/>
  <c r="W56" i="9"/>
  <c r="T56" i="9"/>
  <c r="Q56" i="9"/>
  <c r="N56" i="9"/>
  <c r="K56" i="9"/>
  <c r="H56" i="9"/>
  <c r="F56" i="9"/>
  <c r="D12" i="9"/>
  <c r="F29" i="9"/>
  <c r="AI50" i="9"/>
  <c r="AI49" i="9" s="1"/>
  <c r="AF50" i="9"/>
  <c r="AF49" i="9" s="1"/>
  <c r="AC50" i="9"/>
  <c r="AC49" i="9" s="1"/>
  <c r="Z50" i="9"/>
  <c r="Z49" i="9" s="1"/>
  <c r="W50" i="9"/>
  <c r="W49" i="9" s="1"/>
  <c r="T50" i="9"/>
  <c r="T49" i="9" s="1"/>
  <c r="Q50" i="9"/>
  <c r="Q49" i="9" s="1"/>
  <c r="N50" i="9"/>
  <c r="N49" i="9" s="1"/>
  <c r="K50" i="9"/>
  <c r="K49" i="9" s="1"/>
  <c r="H50" i="9"/>
  <c r="H49" i="9" s="1"/>
  <c r="F50" i="9"/>
  <c r="F49" i="9" s="1"/>
  <c r="D50" i="9"/>
  <c r="D49" i="9" s="1"/>
  <c r="E10" i="9"/>
  <c r="D9" i="9"/>
  <c r="AO37" i="9"/>
  <c r="C13" i="9"/>
  <c r="E13" i="9"/>
  <c r="AD12" i="1"/>
  <c r="C24" i="9"/>
  <c r="C55" i="9"/>
  <c r="C54" i="9"/>
  <c r="C53" i="9"/>
  <c r="C52" i="9"/>
  <c r="C51" i="9"/>
  <c r="C48" i="9"/>
  <c r="C45" i="9"/>
  <c r="C44" i="9"/>
  <c r="C43" i="9"/>
  <c r="C41" i="9"/>
  <c r="C38" i="9"/>
  <c r="C37" i="9"/>
  <c r="C36" i="9"/>
  <c r="C34" i="9"/>
  <c r="C33" i="9"/>
  <c r="C31" i="9"/>
  <c r="C30" i="9"/>
  <c r="C28" i="9"/>
  <c r="C26" i="9"/>
  <c r="C25" i="9"/>
  <c r="C11" i="9"/>
  <c r="C10" i="9"/>
  <c r="AK55" i="9"/>
  <c r="AK53" i="9"/>
  <c r="AK52" i="9"/>
  <c r="AK51" i="9"/>
  <c r="AK48" i="9"/>
  <c r="AK45" i="9"/>
  <c r="AK44" i="9"/>
  <c r="AK43" i="9"/>
  <c r="AK41" i="9"/>
  <c r="AK38" i="9"/>
  <c r="AK36" i="9"/>
  <c r="AK34" i="9"/>
  <c r="AK33" i="9"/>
  <c r="AK31" i="9"/>
  <c r="AK30" i="9"/>
  <c r="AK28" i="9"/>
  <c r="AK26" i="9"/>
  <c r="AK25" i="9"/>
  <c r="AK24" i="9"/>
  <c r="AK23" i="9"/>
  <c r="AK22" i="9"/>
  <c r="AK21" i="9"/>
  <c r="AK20" i="9"/>
  <c r="AK19" i="9"/>
  <c r="AK18" i="9"/>
  <c r="AK17" i="9"/>
  <c r="AK16" i="9"/>
  <c r="AK15" i="9"/>
  <c r="AK14" i="9"/>
  <c r="AK11" i="9"/>
  <c r="AK10" i="9"/>
  <c r="AH55" i="9"/>
  <c r="AH54" i="9"/>
  <c r="AH53" i="9"/>
  <c r="AH52" i="9"/>
  <c r="AH51" i="9"/>
  <c r="AH48" i="9"/>
  <c r="AH45" i="9"/>
  <c r="AH44" i="9"/>
  <c r="AH43" i="9"/>
  <c r="AH41" i="9"/>
  <c r="AH38" i="9"/>
  <c r="AH36" i="9"/>
  <c r="AH34" i="9"/>
  <c r="AH33" i="9"/>
  <c r="AH31" i="9"/>
  <c r="AH30" i="9"/>
  <c r="AH28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E55" i="9"/>
  <c r="AE54" i="9"/>
  <c r="AE53" i="9"/>
  <c r="AE52" i="9"/>
  <c r="AE51" i="9"/>
  <c r="AE48" i="9"/>
  <c r="AE45" i="9"/>
  <c r="AE44" i="9"/>
  <c r="AE43" i="9"/>
  <c r="AE41" i="9"/>
  <c r="AE38" i="9"/>
  <c r="AE36" i="9"/>
  <c r="AE34" i="9"/>
  <c r="AE33" i="9"/>
  <c r="AE31" i="9"/>
  <c r="AE30" i="9"/>
  <c r="AE28" i="9"/>
  <c r="AE26" i="9"/>
  <c r="AE25" i="9"/>
  <c r="AE24" i="9"/>
  <c r="AE23" i="9"/>
  <c r="AE22" i="9"/>
  <c r="AE21" i="9"/>
  <c r="AE20" i="9"/>
  <c r="AE19" i="9"/>
  <c r="AE18" i="9"/>
  <c r="AE17" i="9"/>
  <c r="AE16" i="9"/>
  <c r="AE15" i="9"/>
  <c r="AE14" i="9"/>
  <c r="AE11" i="9"/>
  <c r="AE10" i="9"/>
  <c r="AB55" i="9"/>
  <c r="AB54" i="9"/>
  <c r="AB53" i="9"/>
  <c r="AB52" i="9"/>
  <c r="AB51" i="9"/>
  <c r="AB48" i="9"/>
  <c r="AB45" i="9"/>
  <c r="AB44" i="9"/>
  <c r="AB43" i="9"/>
  <c r="AB41" i="9"/>
  <c r="AB38" i="9"/>
  <c r="AB36" i="9"/>
  <c r="AB34" i="9"/>
  <c r="AB33" i="9"/>
  <c r="AB31" i="9"/>
  <c r="AB30" i="9"/>
  <c r="AB28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1" i="9"/>
  <c r="AB10" i="9"/>
  <c r="Y55" i="9"/>
  <c r="Y54" i="9"/>
  <c r="Y53" i="9"/>
  <c r="Y52" i="9"/>
  <c r="Y51" i="9"/>
  <c r="Y48" i="9"/>
  <c r="Y45" i="9"/>
  <c r="Y44" i="9"/>
  <c r="Y43" i="9"/>
  <c r="Y41" i="9"/>
  <c r="Y38" i="9"/>
  <c r="Y36" i="9"/>
  <c r="Y34" i="9"/>
  <c r="Y33" i="9"/>
  <c r="Y31" i="9"/>
  <c r="Y30" i="9"/>
  <c r="Y28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1" i="9"/>
  <c r="Y10" i="9"/>
  <c r="V55" i="9"/>
  <c r="V54" i="9"/>
  <c r="V53" i="9"/>
  <c r="V52" i="9"/>
  <c r="V51" i="9"/>
  <c r="V48" i="9"/>
  <c r="V45" i="9"/>
  <c r="V44" i="9"/>
  <c r="V43" i="9"/>
  <c r="V41" i="9"/>
  <c r="V38" i="9"/>
  <c r="V36" i="9"/>
  <c r="V34" i="9"/>
  <c r="V33" i="9"/>
  <c r="V31" i="9"/>
  <c r="V30" i="9"/>
  <c r="V28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1" i="9"/>
  <c r="S55" i="9"/>
  <c r="S54" i="9"/>
  <c r="S53" i="9"/>
  <c r="S52" i="9"/>
  <c r="S51" i="9"/>
  <c r="S48" i="9"/>
  <c r="S45" i="9"/>
  <c r="S44" i="9"/>
  <c r="S43" i="9"/>
  <c r="S41" i="9"/>
  <c r="S38" i="9"/>
  <c r="S36" i="9"/>
  <c r="S34" i="9"/>
  <c r="S33" i="9"/>
  <c r="S31" i="9"/>
  <c r="S30" i="9"/>
  <c r="S28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P55" i="9"/>
  <c r="P54" i="9"/>
  <c r="P53" i="9"/>
  <c r="P52" i="9"/>
  <c r="P51" i="9"/>
  <c r="P48" i="9"/>
  <c r="P45" i="9"/>
  <c r="P44" i="9"/>
  <c r="P43" i="9"/>
  <c r="P41" i="9"/>
  <c r="P38" i="9"/>
  <c r="P36" i="9"/>
  <c r="P34" i="9"/>
  <c r="P33" i="9"/>
  <c r="P31" i="9"/>
  <c r="P30" i="9"/>
  <c r="P28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1" i="9"/>
  <c r="P10" i="9"/>
  <c r="M55" i="9"/>
  <c r="M54" i="9"/>
  <c r="M53" i="9"/>
  <c r="M52" i="9"/>
  <c r="M51" i="9"/>
  <c r="M48" i="9"/>
  <c r="M45" i="9"/>
  <c r="M44" i="9"/>
  <c r="M43" i="9"/>
  <c r="M41" i="9"/>
  <c r="M38" i="9"/>
  <c r="M36" i="9"/>
  <c r="M34" i="9"/>
  <c r="M33" i="9"/>
  <c r="M31" i="9"/>
  <c r="M30" i="9"/>
  <c r="M28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1" i="9"/>
  <c r="AI40" i="9"/>
  <c r="AF40" i="9"/>
  <c r="AC40" i="9"/>
  <c r="Z40" i="9"/>
  <c r="W40" i="9"/>
  <c r="T40" i="9"/>
  <c r="Q40" i="9"/>
  <c r="N40" i="9"/>
  <c r="K40" i="9"/>
  <c r="H40" i="9"/>
  <c r="J55" i="9"/>
  <c r="L48" i="12" s="1"/>
  <c r="J54" i="9"/>
  <c r="J53" i="9"/>
  <c r="L46" i="12" s="1"/>
  <c r="J52" i="9"/>
  <c r="L45" i="12" s="1"/>
  <c r="J51" i="9"/>
  <c r="L44" i="12" s="1"/>
  <c r="J48" i="9"/>
  <c r="L41" i="12" s="1"/>
  <c r="J45" i="9"/>
  <c r="L38" i="12" s="1"/>
  <c r="J44" i="9"/>
  <c r="L37" i="12" s="1"/>
  <c r="J43" i="9"/>
  <c r="L36" i="12" s="1"/>
  <c r="J41" i="9"/>
  <c r="L34" i="12" s="1"/>
  <c r="J38" i="9"/>
  <c r="L31" i="12" s="1"/>
  <c r="J36" i="9"/>
  <c r="L29" i="12" s="1"/>
  <c r="J34" i="9"/>
  <c r="L27" i="12" s="1"/>
  <c r="J33" i="9"/>
  <c r="L26" i="12" s="1"/>
  <c r="J31" i="9"/>
  <c r="L24" i="12" s="1"/>
  <c r="J30" i="9"/>
  <c r="L23" i="12" s="1"/>
  <c r="J28" i="9"/>
  <c r="L21" i="12" s="1"/>
  <c r="J26" i="9"/>
  <c r="L19" i="12" s="1"/>
  <c r="J25" i="9"/>
  <c r="L18" i="12" s="1"/>
  <c r="J24" i="9"/>
  <c r="J23" i="9"/>
  <c r="J22" i="9"/>
  <c r="J21" i="9"/>
  <c r="J20" i="9"/>
  <c r="J19" i="9"/>
  <c r="J18" i="9"/>
  <c r="J17" i="9"/>
  <c r="J16" i="9"/>
  <c r="J15" i="9"/>
  <c r="J14" i="9"/>
  <c r="J11" i="9"/>
  <c r="L15" i="12" s="1"/>
  <c r="J10" i="9"/>
  <c r="L14" i="12" s="1"/>
  <c r="F9" i="9"/>
  <c r="G55" i="9"/>
  <c r="L48" i="11" s="1"/>
  <c r="G54" i="9"/>
  <c r="L47" i="11" s="1"/>
  <c r="G53" i="9"/>
  <c r="L46" i="11" s="1"/>
  <c r="G52" i="9"/>
  <c r="L45" i="11" s="1"/>
  <c r="G51" i="9"/>
  <c r="L44" i="11" s="1"/>
  <c r="G48" i="9"/>
  <c r="L41" i="11" s="1"/>
  <c r="G45" i="9"/>
  <c r="L38" i="11" s="1"/>
  <c r="G44" i="9"/>
  <c r="L37" i="11" s="1"/>
  <c r="G43" i="9"/>
  <c r="L36" i="11" s="1"/>
  <c r="G41" i="9"/>
  <c r="L34" i="11" s="1"/>
  <c r="G38" i="9"/>
  <c r="L31" i="11" s="1"/>
  <c r="G36" i="9"/>
  <c r="L29" i="11" s="1"/>
  <c r="G34" i="9"/>
  <c r="L27" i="11" s="1"/>
  <c r="G33" i="9"/>
  <c r="L26" i="11" s="1"/>
  <c r="G31" i="9"/>
  <c r="G30" i="9"/>
  <c r="G28" i="9"/>
  <c r="L21" i="11" s="1"/>
  <c r="G26" i="9"/>
  <c r="L19" i="11" s="1"/>
  <c r="G25" i="9"/>
  <c r="L18" i="11" s="1"/>
  <c r="G24" i="9"/>
  <c r="G23" i="9"/>
  <c r="I23" i="9" s="1"/>
  <c r="L23" i="9" s="1"/>
  <c r="O23" i="9" s="1"/>
  <c r="R23" i="9" s="1"/>
  <c r="U23" i="9" s="1"/>
  <c r="G22" i="9"/>
  <c r="I22" i="9" s="1"/>
  <c r="L22" i="9" s="1"/>
  <c r="O22" i="9" s="1"/>
  <c r="R22" i="9" s="1"/>
  <c r="U22" i="9" s="1"/>
  <c r="G21" i="9"/>
  <c r="I21" i="9" s="1"/>
  <c r="G20" i="9"/>
  <c r="I20" i="9" s="1"/>
  <c r="L20" i="9" s="1"/>
  <c r="G19" i="9"/>
  <c r="I19" i="9" s="1"/>
  <c r="L19" i="9" s="1"/>
  <c r="O19" i="9" s="1"/>
  <c r="R19" i="9" s="1"/>
  <c r="U19" i="9" s="1"/>
  <c r="G18" i="9"/>
  <c r="I18" i="9" s="1"/>
  <c r="L18" i="9" s="1"/>
  <c r="O18" i="9" s="1"/>
  <c r="R18" i="9" s="1"/>
  <c r="U18" i="9" s="1"/>
  <c r="G17" i="9"/>
  <c r="I17" i="9" s="1"/>
  <c r="G16" i="9"/>
  <c r="I16" i="9" s="1"/>
  <c r="L16" i="9" s="1"/>
  <c r="G15" i="9"/>
  <c r="I15" i="9" s="1"/>
  <c r="L15" i="9" s="1"/>
  <c r="O15" i="9" s="1"/>
  <c r="R15" i="9" s="1"/>
  <c r="U15" i="9" s="1"/>
  <c r="G14" i="9"/>
  <c r="I14" i="9" s="1"/>
  <c r="L14" i="9" s="1"/>
  <c r="O14" i="9" s="1"/>
  <c r="R14" i="9" s="1"/>
  <c r="U14" i="9" s="1"/>
  <c r="G11" i="9"/>
  <c r="G10" i="9"/>
  <c r="L14" i="11" s="1"/>
  <c r="E28" i="9"/>
  <c r="E26" i="9"/>
  <c r="I26" i="9" s="1"/>
  <c r="L26" i="9" s="1"/>
  <c r="E25" i="9"/>
  <c r="I25" i="9" s="1"/>
  <c r="E24" i="9"/>
  <c r="I24" i="9" s="1"/>
  <c r="L24" i="9" s="1"/>
  <c r="E55" i="9"/>
  <c r="E54" i="9"/>
  <c r="E53" i="9"/>
  <c r="E52" i="9"/>
  <c r="E51" i="9"/>
  <c r="E48" i="9"/>
  <c r="E45" i="9"/>
  <c r="E44" i="9"/>
  <c r="E43" i="9"/>
  <c r="E41" i="9"/>
  <c r="E38" i="9"/>
  <c r="E36" i="9"/>
  <c r="E34" i="9"/>
  <c r="E33" i="9"/>
  <c r="E31" i="9"/>
  <c r="L24" i="10" s="1"/>
  <c r="E30" i="9"/>
  <c r="L23" i="10" s="1"/>
  <c r="L15" i="10"/>
  <c r="L34" i="10" l="1"/>
  <c r="I41" i="9"/>
  <c r="L41" i="9" s="1"/>
  <c r="O41" i="9" s="1"/>
  <c r="L47" i="10"/>
  <c r="I54" i="9"/>
  <c r="L54" i="9" s="1"/>
  <c r="O54" i="9" s="1"/>
  <c r="L22" i="15"/>
  <c r="X18" i="9"/>
  <c r="J45" i="15"/>
  <c r="K45" i="15" s="1"/>
  <c r="M45" i="15" s="1"/>
  <c r="E45" i="15"/>
  <c r="L36" i="10"/>
  <c r="I43" i="9"/>
  <c r="L43" i="9" s="1"/>
  <c r="O43" i="9" s="1"/>
  <c r="L48" i="10"/>
  <c r="I55" i="9"/>
  <c r="L55" i="9" s="1"/>
  <c r="O55" i="9" s="1"/>
  <c r="L19" i="15"/>
  <c r="X15" i="9"/>
  <c r="L27" i="15"/>
  <c r="X23" i="9"/>
  <c r="K49" i="1"/>
  <c r="H43" i="13" s="1"/>
  <c r="I43" i="13" s="1"/>
  <c r="W9" i="1"/>
  <c r="U55" i="1"/>
  <c r="K18" i="14"/>
  <c r="M18" i="14" s="1"/>
  <c r="D18" i="15"/>
  <c r="J18" i="15" s="1"/>
  <c r="K18" i="15" s="1"/>
  <c r="M18" i="15" s="1"/>
  <c r="L37" i="10"/>
  <c r="I44" i="9"/>
  <c r="L44" i="9" s="1"/>
  <c r="O44" i="9" s="1"/>
  <c r="O24" i="9"/>
  <c r="R24" i="9" s="1"/>
  <c r="U24" i="9" s="1"/>
  <c r="O16" i="9"/>
  <c r="R16" i="9" s="1"/>
  <c r="U16" i="9" s="1"/>
  <c r="O20" i="9"/>
  <c r="R20" i="9" s="1"/>
  <c r="U20" i="9" s="1"/>
  <c r="I10" i="9"/>
  <c r="L10" i="9" s="1"/>
  <c r="O10" i="9" s="1"/>
  <c r="K30" i="11"/>
  <c r="M30" i="11" s="1"/>
  <c r="D30" i="12"/>
  <c r="J30" i="12" s="1"/>
  <c r="J42" i="13"/>
  <c r="K42" i="13" s="1"/>
  <c r="M42" i="13" s="1"/>
  <c r="K43" i="13"/>
  <c r="M43" i="13" s="1"/>
  <c r="K48" i="13"/>
  <c r="M48" i="13" s="1"/>
  <c r="D48" i="14"/>
  <c r="J46" i="15"/>
  <c r="K46" i="15" s="1"/>
  <c r="M46" i="15" s="1"/>
  <c r="E46" i="15"/>
  <c r="L26" i="10"/>
  <c r="I33" i="9"/>
  <c r="L33" i="9" s="1"/>
  <c r="O33" i="9" s="1"/>
  <c r="L41" i="10"/>
  <c r="I48" i="9"/>
  <c r="L48" i="9" s="1"/>
  <c r="O48" i="9" s="1"/>
  <c r="L41" i="13" s="1"/>
  <c r="L18" i="15"/>
  <c r="X14" i="9"/>
  <c r="L26" i="15"/>
  <c r="X22" i="9"/>
  <c r="K55" i="1"/>
  <c r="J47" i="15"/>
  <c r="K47" i="15" s="1"/>
  <c r="M47" i="15" s="1"/>
  <c r="E47" i="15"/>
  <c r="L27" i="10"/>
  <c r="I34" i="9"/>
  <c r="L34" i="9" s="1"/>
  <c r="O34" i="9" s="1"/>
  <c r="L44" i="10"/>
  <c r="I51" i="9"/>
  <c r="L51" i="9" s="1"/>
  <c r="O51" i="9" s="1"/>
  <c r="L21" i="10"/>
  <c r="I28" i="9"/>
  <c r="L28" i="9" s="1"/>
  <c r="O28" i="9" s="1"/>
  <c r="L23" i="15"/>
  <c r="X19" i="9"/>
  <c r="C19" i="9" s="1"/>
  <c r="M49" i="1"/>
  <c r="H43" i="14" s="1"/>
  <c r="D19" i="11"/>
  <c r="J19" i="11" s="1"/>
  <c r="K19" i="10"/>
  <c r="J16" i="10"/>
  <c r="L29" i="10"/>
  <c r="I36" i="9"/>
  <c r="L36" i="9" s="1"/>
  <c r="O36" i="9" s="1"/>
  <c r="L45" i="10"/>
  <c r="I52" i="9"/>
  <c r="L52" i="9" s="1"/>
  <c r="O52" i="9" s="1"/>
  <c r="L45" i="13" s="1"/>
  <c r="L31" i="10"/>
  <c r="I38" i="9"/>
  <c r="L38" i="9" s="1"/>
  <c r="O38" i="9" s="1"/>
  <c r="L38" i="10"/>
  <c r="I45" i="9"/>
  <c r="L45" i="9" s="1"/>
  <c r="O45" i="9" s="1"/>
  <c r="L46" i="10"/>
  <c r="I53" i="9"/>
  <c r="L53" i="9" s="1"/>
  <c r="O53" i="9" s="1"/>
  <c r="L25" i="9"/>
  <c r="O25" i="9" s="1"/>
  <c r="L18" i="13" s="1"/>
  <c r="L15" i="11"/>
  <c r="I11" i="9"/>
  <c r="L11" i="9" s="1"/>
  <c r="O11" i="9" s="1"/>
  <c r="L17" i="9"/>
  <c r="O17" i="9" s="1"/>
  <c r="R17" i="9" s="1"/>
  <c r="U17" i="9" s="1"/>
  <c r="L21" i="9"/>
  <c r="O21" i="9" s="1"/>
  <c r="R21" i="9" s="1"/>
  <c r="U21" i="9" s="1"/>
  <c r="G39" i="1"/>
  <c r="I39" i="1" s="1"/>
  <c r="K39" i="1" s="1"/>
  <c r="K31" i="11"/>
  <c r="M31" i="11" s="1"/>
  <c r="D31" i="12"/>
  <c r="J31" i="12" s="1"/>
  <c r="J44" i="14"/>
  <c r="E44" i="14"/>
  <c r="D43" i="14"/>
  <c r="D14" i="14"/>
  <c r="K14" i="13"/>
  <c r="M14" i="13" s="1"/>
  <c r="J17" i="13"/>
  <c r="E17" i="13"/>
  <c r="L17" i="10"/>
  <c r="I43" i="14"/>
  <c r="O49" i="1"/>
  <c r="O26" i="9"/>
  <c r="D55" i="1"/>
  <c r="L24" i="11"/>
  <c r="I31" i="9"/>
  <c r="L31" i="9" s="1"/>
  <c r="L23" i="11"/>
  <c r="I30" i="9"/>
  <c r="L30" i="9" s="1"/>
  <c r="AA29" i="1"/>
  <c r="AO20" i="9"/>
  <c r="C56" i="9"/>
  <c r="AO54" i="9"/>
  <c r="L47" i="12"/>
  <c r="AO48" i="9"/>
  <c r="AO38" i="9"/>
  <c r="AO10" i="9"/>
  <c r="L14" i="10"/>
  <c r="AO30" i="9"/>
  <c r="J36" i="11"/>
  <c r="D36" i="12" s="1"/>
  <c r="AO31" i="9"/>
  <c r="AO51" i="9"/>
  <c r="AO41" i="9"/>
  <c r="AO52" i="9"/>
  <c r="K15" i="10"/>
  <c r="M15" i="10" s="1"/>
  <c r="D15" i="11"/>
  <c r="E21" i="11"/>
  <c r="D20" i="11"/>
  <c r="E20" i="11" s="1"/>
  <c r="J21" i="11"/>
  <c r="D21" i="12" s="1"/>
  <c r="AO28" i="9"/>
  <c r="J26" i="11"/>
  <c r="D26" i="12" s="1"/>
  <c r="E26" i="11"/>
  <c r="AO33" i="9"/>
  <c r="AO53" i="9"/>
  <c r="K27" i="10"/>
  <c r="M27" i="10" s="1"/>
  <c r="D27" i="11"/>
  <c r="D25" i="11" s="1"/>
  <c r="E25" i="11" s="1"/>
  <c r="I37" i="10"/>
  <c r="D37" i="11"/>
  <c r="AO34" i="9"/>
  <c r="AO43" i="9"/>
  <c r="E19" i="11"/>
  <c r="AO25" i="9"/>
  <c r="L18" i="10"/>
  <c r="AO44" i="9"/>
  <c r="AO55" i="9"/>
  <c r="AO26" i="9"/>
  <c r="L19" i="10"/>
  <c r="AO18" i="9"/>
  <c r="AO11" i="9"/>
  <c r="AO36" i="9"/>
  <c r="AO45" i="9"/>
  <c r="K38" i="10"/>
  <c r="M38" i="10" s="1"/>
  <c r="D38" i="11"/>
  <c r="K41" i="10"/>
  <c r="M41" i="10" s="1"/>
  <c r="D41" i="11"/>
  <c r="D12" i="10"/>
  <c r="G20" i="10"/>
  <c r="F12" i="10"/>
  <c r="J35" i="10"/>
  <c r="J32" i="10" s="1"/>
  <c r="K32" i="10" s="1"/>
  <c r="M32" i="10" s="1"/>
  <c r="I26" i="10"/>
  <c r="J25" i="10"/>
  <c r="K25" i="10" s="1"/>
  <c r="M25" i="10" s="1"/>
  <c r="I38" i="10"/>
  <c r="K39" i="10"/>
  <c r="M39" i="10" s="1"/>
  <c r="I27" i="10"/>
  <c r="E17" i="10"/>
  <c r="G28" i="10"/>
  <c r="E28" i="10"/>
  <c r="G40" i="10"/>
  <c r="E42" i="10"/>
  <c r="J20" i="10"/>
  <c r="K20" i="10" s="1"/>
  <c r="M20" i="10" s="1"/>
  <c r="J13" i="10"/>
  <c r="K13" i="10" s="1"/>
  <c r="M13" i="10" s="1"/>
  <c r="E43" i="10"/>
  <c r="E39" i="10"/>
  <c r="G39" i="10"/>
  <c r="E40" i="10"/>
  <c r="G32" i="10"/>
  <c r="E25" i="10"/>
  <c r="C12" i="10"/>
  <c r="C11" i="10" s="1"/>
  <c r="E20" i="10"/>
  <c r="E16" i="10"/>
  <c r="E13" i="10"/>
  <c r="M19" i="10"/>
  <c r="K31" i="10"/>
  <c r="M31" i="10" s="1"/>
  <c r="I31" i="10"/>
  <c r="H20" i="10"/>
  <c r="I20" i="10" s="1"/>
  <c r="I21" i="10"/>
  <c r="K30" i="10"/>
  <c r="M30" i="10" s="1"/>
  <c r="I30" i="10"/>
  <c r="I40" i="10"/>
  <c r="H39" i="10"/>
  <c r="I39" i="10" s="1"/>
  <c r="K42" i="10"/>
  <c r="M42" i="10" s="1"/>
  <c r="G42" i="10"/>
  <c r="I48" i="10"/>
  <c r="E19" i="10"/>
  <c r="E23" i="10"/>
  <c r="K43" i="10"/>
  <c r="M43" i="10" s="1"/>
  <c r="K26" i="10"/>
  <c r="M26" i="10" s="1"/>
  <c r="E29" i="10"/>
  <c r="K40" i="10"/>
  <c r="M40" i="10" s="1"/>
  <c r="K48" i="10"/>
  <c r="M48" i="10" s="1"/>
  <c r="G22" i="10"/>
  <c r="G35" i="10"/>
  <c r="I41" i="10"/>
  <c r="K21" i="10"/>
  <c r="M21" i="10" s="1"/>
  <c r="K37" i="10"/>
  <c r="M37" i="10" s="1"/>
  <c r="J23" i="10"/>
  <c r="G43" i="10"/>
  <c r="I15" i="10"/>
  <c r="J29" i="10"/>
  <c r="D29" i="11" s="1"/>
  <c r="AO22" i="9"/>
  <c r="AO14" i="9"/>
  <c r="AO24" i="9"/>
  <c r="AO16" i="9"/>
  <c r="AO19" i="9"/>
  <c r="AO21" i="9"/>
  <c r="AO15" i="9"/>
  <c r="AO23" i="9"/>
  <c r="AO17" i="9"/>
  <c r="C9" i="9"/>
  <c r="AN55" i="9"/>
  <c r="AN54" i="9"/>
  <c r="AN53" i="9"/>
  <c r="AN52" i="9"/>
  <c r="B50" i="9"/>
  <c r="AN48" i="9"/>
  <c r="AI47" i="9"/>
  <c r="AF47" i="9"/>
  <c r="AC47" i="9"/>
  <c r="Z47" i="9"/>
  <c r="W47" i="9"/>
  <c r="T47" i="9"/>
  <c r="Q47" i="9"/>
  <c r="N47" i="9"/>
  <c r="K47" i="9"/>
  <c r="H47" i="9"/>
  <c r="F47" i="9"/>
  <c r="D47" i="9"/>
  <c r="B47" i="9"/>
  <c r="AN45" i="9"/>
  <c r="AN44" i="9"/>
  <c r="AI42" i="9"/>
  <c r="AF42" i="9"/>
  <c r="AC42" i="9"/>
  <c r="Z42" i="9"/>
  <c r="W42" i="9"/>
  <c r="T42" i="9"/>
  <c r="T39" i="9" s="1"/>
  <c r="Q42" i="9"/>
  <c r="Q39" i="9" s="1"/>
  <c r="N42" i="9"/>
  <c r="N39" i="9" s="1"/>
  <c r="K42" i="9"/>
  <c r="K39" i="9" s="1"/>
  <c r="H42" i="9"/>
  <c r="H39" i="9" s="1"/>
  <c r="F42" i="9"/>
  <c r="F39" i="9" s="1"/>
  <c r="D42" i="9"/>
  <c r="D39" i="9" s="1"/>
  <c r="B42" i="9"/>
  <c r="AN41" i="9"/>
  <c r="B40" i="9"/>
  <c r="Y40" i="9" s="1"/>
  <c r="AN38" i="9"/>
  <c r="AN37" i="9"/>
  <c r="AN36" i="9"/>
  <c r="AI35" i="9"/>
  <c r="AF35" i="9"/>
  <c r="AC35" i="9"/>
  <c r="Z35" i="9"/>
  <c r="W35" i="9"/>
  <c r="T35" i="9"/>
  <c r="Q35" i="9"/>
  <c r="N35" i="9"/>
  <c r="K35" i="9"/>
  <c r="H35" i="9"/>
  <c r="F35" i="9"/>
  <c r="D35" i="9"/>
  <c r="B35" i="9"/>
  <c r="AN34" i="9"/>
  <c r="AN33" i="9"/>
  <c r="AI32" i="9"/>
  <c r="AF32" i="9"/>
  <c r="AC32" i="9"/>
  <c r="Z32" i="9"/>
  <c r="W32" i="9"/>
  <c r="T32" i="9"/>
  <c r="Q32" i="9"/>
  <c r="N32" i="9"/>
  <c r="K32" i="9"/>
  <c r="H32" i="9"/>
  <c r="F32" i="9"/>
  <c r="D32" i="9"/>
  <c r="B32" i="9"/>
  <c r="AN31" i="9"/>
  <c r="AI29" i="9"/>
  <c r="AF29" i="9"/>
  <c r="AC29" i="9"/>
  <c r="Z29" i="9"/>
  <c r="W29" i="9"/>
  <c r="T29" i="9"/>
  <c r="Q29" i="9"/>
  <c r="N29" i="9"/>
  <c r="K29" i="9"/>
  <c r="H29" i="9"/>
  <c r="D29" i="9"/>
  <c r="B29" i="9"/>
  <c r="AN28" i="9"/>
  <c r="AI27" i="9"/>
  <c r="AF27" i="9"/>
  <c r="AC27" i="9"/>
  <c r="Z27" i="9"/>
  <c r="W27" i="9"/>
  <c r="T27" i="9"/>
  <c r="Q27" i="9"/>
  <c r="N27" i="9"/>
  <c r="K27" i="9"/>
  <c r="H27" i="9"/>
  <c r="F27" i="9"/>
  <c r="D27" i="9"/>
  <c r="B27" i="9"/>
  <c r="AN26" i="9"/>
  <c r="AN25" i="9"/>
  <c r="C23" i="9"/>
  <c r="C22" i="9"/>
  <c r="C18" i="9"/>
  <c r="C15" i="9"/>
  <c r="C14" i="9"/>
  <c r="B12" i="9"/>
  <c r="AI12" i="9"/>
  <c r="AF12" i="9"/>
  <c r="AC12" i="9"/>
  <c r="Z12" i="9"/>
  <c r="W12" i="9"/>
  <c r="T12" i="9"/>
  <c r="Q12" i="9"/>
  <c r="N12" i="9"/>
  <c r="K12" i="9"/>
  <c r="H12" i="9"/>
  <c r="F12" i="9"/>
  <c r="AN11" i="9"/>
  <c r="AI9" i="9"/>
  <c r="AF9" i="9"/>
  <c r="AC9" i="9"/>
  <c r="Z9" i="9"/>
  <c r="W9" i="9"/>
  <c r="T9" i="9"/>
  <c r="Q9" i="9"/>
  <c r="N9" i="9"/>
  <c r="K9" i="9"/>
  <c r="H9" i="9"/>
  <c r="B9" i="9"/>
  <c r="G9" i="9" s="1"/>
  <c r="L13" i="11" s="1"/>
  <c r="D19" i="12" l="1"/>
  <c r="J16" i="11"/>
  <c r="R26" i="9"/>
  <c r="L19" i="13"/>
  <c r="L46" i="13"/>
  <c r="R53" i="9"/>
  <c r="L47" i="13"/>
  <c r="R54" i="9"/>
  <c r="J36" i="12"/>
  <c r="Q49" i="1"/>
  <c r="S49" i="1" s="1"/>
  <c r="U49" i="1" s="1"/>
  <c r="W49" i="1" s="1"/>
  <c r="Y49" i="1" s="1"/>
  <c r="AA49" i="1" s="1"/>
  <c r="H43" i="15"/>
  <c r="I43" i="15" s="1"/>
  <c r="H33" i="13"/>
  <c r="I33" i="13" s="1"/>
  <c r="M39" i="1"/>
  <c r="L15" i="13"/>
  <c r="R11" i="9"/>
  <c r="M55" i="1"/>
  <c r="L14" i="13"/>
  <c r="R10" i="9"/>
  <c r="L28" i="15"/>
  <c r="X24" i="9"/>
  <c r="L36" i="13"/>
  <c r="R43" i="9"/>
  <c r="R52" i="9"/>
  <c r="D42" i="14"/>
  <c r="E42" i="14" s="1"/>
  <c r="E43" i="14"/>
  <c r="L21" i="15"/>
  <c r="X17" i="9"/>
  <c r="C17" i="9" s="1"/>
  <c r="R36" i="9"/>
  <c r="L29" i="13"/>
  <c r="L44" i="13"/>
  <c r="R51" i="9"/>
  <c r="L20" i="15"/>
  <c r="X16" i="9"/>
  <c r="C16" i="9" s="1"/>
  <c r="D16" i="11"/>
  <c r="E16" i="11" s="1"/>
  <c r="J26" i="12"/>
  <c r="E26" i="12"/>
  <c r="J14" i="14"/>
  <c r="E14" i="14"/>
  <c r="D44" i="15"/>
  <c r="K44" i="14"/>
  <c r="M44" i="14" s="1"/>
  <c r="R45" i="9"/>
  <c r="L38" i="13"/>
  <c r="R28" i="9"/>
  <c r="L21" i="13"/>
  <c r="L27" i="13"/>
  <c r="R34" i="9"/>
  <c r="R48" i="9"/>
  <c r="R44" i="9"/>
  <c r="L37" i="13"/>
  <c r="R41" i="9"/>
  <c r="L34" i="13"/>
  <c r="J21" i="12"/>
  <c r="E21" i="12"/>
  <c r="D20" i="12"/>
  <c r="E20" i="12" s="1"/>
  <c r="L31" i="13"/>
  <c r="R38" i="9"/>
  <c r="E12" i="10"/>
  <c r="D35" i="11"/>
  <c r="D17" i="14"/>
  <c r="K17" i="13"/>
  <c r="M17" i="13" s="1"/>
  <c r="K31" i="12"/>
  <c r="M31" i="12" s="1"/>
  <c r="D31" i="13"/>
  <c r="J31" i="13" s="1"/>
  <c r="L25" i="15"/>
  <c r="X21" i="9"/>
  <c r="C21" i="9" s="1"/>
  <c r="R25" i="9"/>
  <c r="R33" i="9"/>
  <c r="U33" i="9" s="1"/>
  <c r="L26" i="13"/>
  <c r="E48" i="14"/>
  <c r="J48" i="14"/>
  <c r="K30" i="12"/>
  <c r="M30" i="12" s="1"/>
  <c r="D30" i="13"/>
  <c r="J30" i="13" s="1"/>
  <c r="L24" i="15"/>
  <c r="X20" i="9"/>
  <c r="C20" i="9" s="1"/>
  <c r="Y9" i="1"/>
  <c r="W55" i="1"/>
  <c r="L48" i="13"/>
  <c r="R55" i="9"/>
  <c r="O31" i="9"/>
  <c r="O30" i="9"/>
  <c r="V32" i="9"/>
  <c r="V27" i="9"/>
  <c r="P29" i="9"/>
  <c r="G27" i="9"/>
  <c r="L20" i="11" s="1"/>
  <c r="J27" i="9"/>
  <c r="L20" i="12" s="1"/>
  <c r="M27" i="9"/>
  <c r="P27" i="9"/>
  <c r="AE27" i="9"/>
  <c r="AH27" i="9"/>
  <c r="AK27" i="9"/>
  <c r="S27" i="9"/>
  <c r="Y9" i="9"/>
  <c r="AB9" i="9"/>
  <c r="E35" i="11"/>
  <c r="D32" i="11"/>
  <c r="E32" i="11" s="1"/>
  <c r="E32" i="9"/>
  <c r="G35" i="9"/>
  <c r="L28" i="11" s="1"/>
  <c r="J41" i="11"/>
  <c r="D41" i="12" s="1"/>
  <c r="D40" i="11"/>
  <c r="E41" i="11"/>
  <c r="K19" i="11"/>
  <c r="M19" i="11" s="1"/>
  <c r="K16" i="11"/>
  <c r="M16" i="11" s="1"/>
  <c r="AH9" i="9"/>
  <c r="G32" i="9"/>
  <c r="L25" i="11" s="1"/>
  <c r="AE32" i="9"/>
  <c r="AB35" i="9"/>
  <c r="K26" i="11"/>
  <c r="M26" i="11" s="1"/>
  <c r="J25" i="11"/>
  <c r="K25" i="11" s="1"/>
  <c r="M25" i="11" s="1"/>
  <c r="AB32" i="9"/>
  <c r="AE35" i="9"/>
  <c r="M9" i="9"/>
  <c r="AK9" i="9"/>
  <c r="J29" i="11"/>
  <c r="D29" i="12" s="1"/>
  <c r="E29" i="11"/>
  <c r="D28" i="11"/>
  <c r="E28" i="11" s="1"/>
  <c r="E38" i="11"/>
  <c r="J38" i="11"/>
  <c r="J20" i="11"/>
  <c r="K20" i="11" s="1"/>
  <c r="M20" i="11" s="1"/>
  <c r="K21" i="11"/>
  <c r="M21" i="11" s="1"/>
  <c r="E35" i="9"/>
  <c r="I35" i="9" s="1"/>
  <c r="L35" i="9" s="1"/>
  <c r="E27" i="11"/>
  <c r="J27" i="11"/>
  <c r="P35" i="9"/>
  <c r="AK40" i="9"/>
  <c r="S9" i="9"/>
  <c r="F8" i="9"/>
  <c r="P32" i="9"/>
  <c r="S35" i="9"/>
  <c r="M40" i="9"/>
  <c r="B8" i="9"/>
  <c r="P9" i="9"/>
  <c r="V9" i="9"/>
  <c r="M29" i="9"/>
  <c r="AK29" i="9"/>
  <c r="S32" i="9"/>
  <c r="V35" i="9"/>
  <c r="J22" i="10"/>
  <c r="K22" i="10" s="1"/>
  <c r="M22" i="10" s="1"/>
  <c r="D23" i="11"/>
  <c r="G12" i="10"/>
  <c r="E37" i="11"/>
  <c r="J37" i="11"/>
  <c r="D11" i="10"/>
  <c r="E15" i="11"/>
  <c r="J15" i="11"/>
  <c r="D15" i="12" s="1"/>
  <c r="D13" i="11"/>
  <c r="F49" i="10"/>
  <c r="F11" i="10"/>
  <c r="G11" i="10" s="1"/>
  <c r="J28" i="10"/>
  <c r="K28" i="10" s="1"/>
  <c r="M28" i="10" s="1"/>
  <c r="H28" i="10"/>
  <c r="H25" i="10"/>
  <c r="I25" i="10" s="1"/>
  <c r="H35" i="10"/>
  <c r="H32" i="10" s="1"/>
  <c r="I32" i="10" s="1"/>
  <c r="K35" i="10"/>
  <c r="M35" i="10" s="1"/>
  <c r="C49" i="10"/>
  <c r="G49" i="10" s="1"/>
  <c r="H16" i="10"/>
  <c r="E35" i="10"/>
  <c r="E32" i="10"/>
  <c r="I43" i="10"/>
  <c r="I42" i="10"/>
  <c r="K23" i="10"/>
  <c r="M23" i="10" s="1"/>
  <c r="H22" i="10"/>
  <c r="K29" i="10"/>
  <c r="M29" i="10" s="1"/>
  <c r="I14" i="10"/>
  <c r="H13" i="10"/>
  <c r="I13" i="10" s="1"/>
  <c r="E12" i="9"/>
  <c r="D8" i="9"/>
  <c r="J42" i="9"/>
  <c r="L35" i="12" s="1"/>
  <c r="K46" i="9"/>
  <c r="M47" i="9"/>
  <c r="Y12" i="9"/>
  <c r="S29" i="9"/>
  <c r="P42" i="9"/>
  <c r="N46" i="9"/>
  <c r="P47" i="9"/>
  <c r="V50" i="9"/>
  <c r="V29" i="9"/>
  <c r="Y32" i="9"/>
  <c r="Y35" i="9"/>
  <c r="E40" i="9"/>
  <c r="AE40" i="9"/>
  <c r="G40" i="9"/>
  <c r="L33" i="11" s="1"/>
  <c r="AB40" i="9"/>
  <c r="S40" i="9"/>
  <c r="V40" i="9"/>
  <c r="S42" i="9"/>
  <c r="Q46" i="9"/>
  <c r="S47" i="9"/>
  <c r="Y50" i="9"/>
  <c r="P40" i="9"/>
  <c r="H8" i="9"/>
  <c r="J9" i="9"/>
  <c r="L13" i="12" s="1"/>
  <c r="AF39" i="9"/>
  <c r="AH42" i="9"/>
  <c r="AF46" i="9"/>
  <c r="AH47" i="9"/>
  <c r="M42" i="9"/>
  <c r="AE12" i="9"/>
  <c r="V42" i="9"/>
  <c r="T46" i="9"/>
  <c r="V47" i="9"/>
  <c r="E50" i="9"/>
  <c r="AB50" i="9"/>
  <c r="J12" i="9"/>
  <c r="L16" i="12" s="1"/>
  <c r="AH12" i="9"/>
  <c r="AB29" i="9"/>
  <c r="AK12" i="9"/>
  <c r="Y27" i="9"/>
  <c r="G29" i="9"/>
  <c r="AE29" i="9"/>
  <c r="J32" i="9"/>
  <c r="L25" i="12" s="1"/>
  <c r="AH32" i="9"/>
  <c r="J35" i="9"/>
  <c r="L28" i="12" s="1"/>
  <c r="AH35" i="9"/>
  <c r="E42" i="9"/>
  <c r="I42" i="9" s="1"/>
  <c r="L42" i="9" s="1"/>
  <c r="O42" i="9" s="1"/>
  <c r="Z39" i="9"/>
  <c r="AB42" i="9"/>
  <c r="D46" i="9"/>
  <c r="E47" i="9"/>
  <c r="I47" i="9" s="1"/>
  <c r="Z46" i="9"/>
  <c r="AB47" i="9"/>
  <c r="J50" i="9"/>
  <c r="L43" i="12" s="1"/>
  <c r="AH50" i="9"/>
  <c r="J40" i="9"/>
  <c r="L33" i="12" s="1"/>
  <c r="H46" i="9"/>
  <c r="J47" i="9"/>
  <c r="L40" i="12" s="1"/>
  <c r="P50" i="9"/>
  <c r="AI39" i="9"/>
  <c r="AK42" i="9"/>
  <c r="AI46" i="9"/>
  <c r="AK47" i="9"/>
  <c r="S50" i="9"/>
  <c r="G12" i="9"/>
  <c r="L16" i="11" s="1"/>
  <c r="Y29" i="9"/>
  <c r="E29" i="9"/>
  <c r="L22" i="10" s="1"/>
  <c r="W39" i="9"/>
  <c r="Y42" i="9"/>
  <c r="W46" i="9"/>
  <c r="Y47" i="9"/>
  <c r="G50" i="9"/>
  <c r="L43" i="11" s="1"/>
  <c r="AE50" i="9"/>
  <c r="E9" i="9"/>
  <c r="I9" i="9" s="1"/>
  <c r="L9" i="9" s="1"/>
  <c r="O9" i="9" s="1"/>
  <c r="AE9" i="9"/>
  <c r="P12" i="9"/>
  <c r="V13" i="9"/>
  <c r="J13" i="9"/>
  <c r="L17" i="12" s="1"/>
  <c r="S13" i="9"/>
  <c r="AK13" i="9"/>
  <c r="P13" i="9"/>
  <c r="G13" i="9"/>
  <c r="M13" i="9"/>
  <c r="Y13" i="9"/>
  <c r="AE13" i="9"/>
  <c r="AB13" i="9"/>
  <c r="E27" i="9"/>
  <c r="AB27" i="9"/>
  <c r="J29" i="9"/>
  <c r="L22" i="12" s="1"/>
  <c r="AH29" i="9"/>
  <c r="M32" i="9"/>
  <c r="AK32" i="9"/>
  <c r="M35" i="9"/>
  <c r="AK35" i="9"/>
  <c r="G42" i="9"/>
  <c r="L35" i="11" s="1"/>
  <c r="AC39" i="9"/>
  <c r="AE42" i="9"/>
  <c r="F46" i="9"/>
  <c r="G47" i="9"/>
  <c r="L40" i="11" s="1"/>
  <c r="AC46" i="9"/>
  <c r="AE47" i="9"/>
  <c r="M50" i="9"/>
  <c r="AK50" i="9"/>
  <c r="AH40" i="9"/>
  <c r="C29" i="9"/>
  <c r="AN29" i="9" s="1"/>
  <c r="C40" i="9"/>
  <c r="AN40" i="9" s="1"/>
  <c r="B39" i="9"/>
  <c r="J39" i="9" s="1"/>
  <c r="L32" i="12" s="1"/>
  <c r="C42" i="9"/>
  <c r="AN42" i="9" s="1"/>
  <c r="W8" i="9"/>
  <c r="Z8" i="9"/>
  <c r="T8" i="9"/>
  <c r="C50" i="9"/>
  <c r="C49" i="9" s="1"/>
  <c r="C47" i="9"/>
  <c r="C46" i="9" s="1"/>
  <c r="N8" i="9"/>
  <c r="AN51" i="9"/>
  <c r="AI8" i="9"/>
  <c r="AC8" i="9"/>
  <c r="C32" i="9"/>
  <c r="AN32" i="9" s="1"/>
  <c r="AF8" i="9"/>
  <c r="K8" i="9"/>
  <c r="Q8" i="9"/>
  <c r="B46" i="9"/>
  <c r="B49" i="9"/>
  <c r="Y49" i="9" s="1"/>
  <c r="C27" i="9"/>
  <c r="AN27" i="9" s="1"/>
  <c r="AN30" i="9"/>
  <c r="C35" i="9"/>
  <c r="AN35" i="9" s="1"/>
  <c r="AN43" i="9"/>
  <c r="S12" i="9"/>
  <c r="AC54" i="1"/>
  <c r="AC53" i="1"/>
  <c r="AC52" i="1"/>
  <c r="AC51" i="1"/>
  <c r="C39" i="1"/>
  <c r="AD39" i="1" s="1"/>
  <c r="AC40" i="1"/>
  <c r="AC12" i="1"/>
  <c r="D13" i="6"/>
  <c r="D12" i="6"/>
  <c r="D12" i="7"/>
  <c r="D12" i="8"/>
  <c r="B16" i="7"/>
  <c r="D13" i="8"/>
  <c r="D11" i="8"/>
  <c r="D10" i="8"/>
  <c r="P8" i="8"/>
  <c r="O8" i="8"/>
  <c r="N8" i="8"/>
  <c r="M8" i="8"/>
  <c r="L8" i="8"/>
  <c r="K8" i="8"/>
  <c r="J8" i="8"/>
  <c r="I8" i="8"/>
  <c r="H8" i="8"/>
  <c r="G8" i="8"/>
  <c r="F8" i="8"/>
  <c r="E8" i="8"/>
  <c r="C8" i="8"/>
  <c r="C8" i="7"/>
  <c r="D13" i="7"/>
  <c r="D11" i="7"/>
  <c r="D10" i="7"/>
  <c r="P8" i="7"/>
  <c r="O8" i="7"/>
  <c r="N8" i="7"/>
  <c r="M8" i="7"/>
  <c r="L8" i="7"/>
  <c r="K8" i="7"/>
  <c r="J8" i="7"/>
  <c r="I8" i="7"/>
  <c r="H8" i="7"/>
  <c r="G8" i="7"/>
  <c r="F8" i="7"/>
  <c r="E8" i="7"/>
  <c r="C8" i="6"/>
  <c r="D15" i="6"/>
  <c r="D14" i="6"/>
  <c r="D11" i="6"/>
  <c r="D10" i="6"/>
  <c r="P8" i="6"/>
  <c r="O8" i="6"/>
  <c r="N8" i="6"/>
  <c r="M8" i="6"/>
  <c r="L8" i="6"/>
  <c r="K8" i="6"/>
  <c r="J8" i="6"/>
  <c r="I8" i="6"/>
  <c r="H8" i="6"/>
  <c r="G8" i="6"/>
  <c r="F8" i="6"/>
  <c r="E8" i="6"/>
  <c r="D11" i="5"/>
  <c r="D10" i="5"/>
  <c r="P8" i="5"/>
  <c r="O8" i="5"/>
  <c r="N8" i="5"/>
  <c r="M8" i="5"/>
  <c r="L8" i="5"/>
  <c r="K8" i="5"/>
  <c r="J8" i="5"/>
  <c r="I8" i="5"/>
  <c r="H8" i="5"/>
  <c r="G8" i="5"/>
  <c r="F8" i="5"/>
  <c r="E8" i="5"/>
  <c r="C8" i="5"/>
  <c r="D13" i="4"/>
  <c r="D12" i="4"/>
  <c r="D11" i="4"/>
  <c r="D10" i="4"/>
  <c r="P8" i="4"/>
  <c r="O8" i="4"/>
  <c r="N8" i="4"/>
  <c r="M8" i="4"/>
  <c r="L8" i="4"/>
  <c r="K8" i="4"/>
  <c r="J8" i="4"/>
  <c r="I8" i="4"/>
  <c r="H8" i="4"/>
  <c r="G8" i="4"/>
  <c r="F8" i="4"/>
  <c r="E8" i="4"/>
  <c r="C8" i="4"/>
  <c r="D13" i="3"/>
  <c r="D12" i="3"/>
  <c r="D11" i="3"/>
  <c r="D10" i="3"/>
  <c r="P8" i="3"/>
  <c r="O8" i="3"/>
  <c r="N8" i="3"/>
  <c r="M8" i="3"/>
  <c r="L8" i="3"/>
  <c r="K8" i="3"/>
  <c r="J8" i="3"/>
  <c r="I8" i="3"/>
  <c r="H8" i="3"/>
  <c r="G8" i="3"/>
  <c r="F8" i="3"/>
  <c r="E8" i="3"/>
  <c r="C8" i="3"/>
  <c r="D20" i="2"/>
  <c r="D19" i="2"/>
  <c r="D18" i="2"/>
  <c r="D17" i="2"/>
  <c r="D16" i="2"/>
  <c r="D15" i="2"/>
  <c r="D14" i="2"/>
  <c r="D13" i="2"/>
  <c r="D12" i="2"/>
  <c r="D11" i="2"/>
  <c r="D10" i="2"/>
  <c r="P8" i="2"/>
  <c r="O8" i="2"/>
  <c r="N8" i="2"/>
  <c r="M8" i="2"/>
  <c r="L8" i="2"/>
  <c r="K8" i="2"/>
  <c r="J8" i="2"/>
  <c r="I8" i="2"/>
  <c r="H8" i="2"/>
  <c r="G8" i="2"/>
  <c r="F8" i="2"/>
  <c r="E8" i="2"/>
  <c r="C8" i="2"/>
  <c r="C11" i="1"/>
  <c r="Z11" i="1"/>
  <c r="X11" i="1"/>
  <c r="V11" i="1"/>
  <c r="T11" i="1"/>
  <c r="R11" i="1"/>
  <c r="P11" i="1"/>
  <c r="N11" i="1"/>
  <c r="L11" i="1"/>
  <c r="J11" i="1"/>
  <c r="H11" i="1"/>
  <c r="F11" i="1"/>
  <c r="G11" i="1" s="1"/>
  <c r="AC30" i="1"/>
  <c r="AC25" i="1"/>
  <c r="Z28" i="1"/>
  <c r="X28" i="1"/>
  <c r="V28" i="1"/>
  <c r="T28" i="1"/>
  <c r="R28" i="1"/>
  <c r="P28" i="1"/>
  <c r="N28" i="1"/>
  <c r="L28" i="1"/>
  <c r="J28" i="1"/>
  <c r="H28" i="1"/>
  <c r="F28" i="1"/>
  <c r="G28" i="1" s="1"/>
  <c r="C28" i="1"/>
  <c r="L43" i="10" l="1"/>
  <c r="I50" i="9"/>
  <c r="L50" i="9" s="1"/>
  <c r="O50" i="9" s="1"/>
  <c r="L43" i="13" s="1"/>
  <c r="I32" i="9"/>
  <c r="L32" i="9" s="1"/>
  <c r="O32" i="9" s="1"/>
  <c r="R30" i="9"/>
  <c r="L23" i="13"/>
  <c r="AE49" i="9"/>
  <c r="I29" i="9"/>
  <c r="L29" i="9" s="1"/>
  <c r="R31" i="9"/>
  <c r="L24" i="13"/>
  <c r="AA9" i="1"/>
  <c r="AA55" i="1" s="1"/>
  <c r="Y55" i="1"/>
  <c r="L37" i="15"/>
  <c r="X33" i="9"/>
  <c r="K31" i="13"/>
  <c r="M31" i="13" s="1"/>
  <c r="D31" i="14"/>
  <c r="J31" i="14" s="1"/>
  <c r="J17" i="14"/>
  <c r="E17" i="14"/>
  <c r="L31" i="14"/>
  <c r="U38" i="9"/>
  <c r="D21" i="13"/>
  <c r="J20" i="12"/>
  <c r="K20" i="12" s="1"/>
  <c r="M20" i="12" s="1"/>
  <c r="K21" i="12"/>
  <c r="M21" i="12" s="1"/>
  <c r="L38" i="14"/>
  <c r="U45" i="9"/>
  <c r="X45" i="9" s="1"/>
  <c r="L29" i="14"/>
  <c r="U36" i="9"/>
  <c r="O55" i="1"/>
  <c r="D36" i="13"/>
  <c r="U26" i="9"/>
  <c r="L19" i="14"/>
  <c r="J15" i="12"/>
  <c r="E15" i="12"/>
  <c r="D13" i="12"/>
  <c r="D30" i="14"/>
  <c r="J30" i="14" s="1"/>
  <c r="K30" i="13"/>
  <c r="M30" i="13" s="1"/>
  <c r="L27" i="14"/>
  <c r="U34" i="9"/>
  <c r="J44" i="15"/>
  <c r="E44" i="15"/>
  <c r="H33" i="14"/>
  <c r="I33" i="14" s="1"/>
  <c r="O39" i="1"/>
  <c r="I28" i="1"/>
  <c r="D8" i="4"/>
  <c r="L20" i="10"/>
  <c r="I27" i="9"/>
  <c r="L27" i="9" s="1"/>
  <c r="O27" i="9" s="1"/>
  <c r="I40" i="9"/>
  <c r="L40" i="9" s="1"/>
  <c r="O40" i="9" s="1"/>
  <c r="K27" i="11"/>
  <c r="M27" i="11" s="1"/>
  <c r="D27" i="12"/>
  <c r="J41" i="12"/>
  <c r="D40" i="12"/>
  <c r="E41" i="12"/>
  <c r="L48" i="14"/>
  <c r="U55" i="9"/>
  <c r="X55" i="9" s="1"/>
  <c r="K48" i="14"/>
  <c r="M48" i="14" s="1"/>
  <c r="D48" i="15"/>
  <c r="L18" i="14"/>
  <c r="U25" i="9"/>
  <c r="L37" i="14"/>
  <c r="U44" i="9"/>
  <c r="J43" i="14"/>
  <c r="D14" i="15"/>
  <c r="K14" i="14"/>
  <c r="M14" i="14" s="1"/>
  <c r="D26" i="13"/>
  <c r="K26" i="12"/>
  <c r="M26" i="12" s="1"/>
  <c r="L44" i="14"/>
  <c r="U51" i="9"/>
  <c r="X51" i="9" s="1"/>
  <c r="U52" i="9"/>
  <c r="X52" i="9" s="1"/>
  <c r="L45" i="14"/>
  <c r="L15" i="14"/>
  <c r="U11" i="9"/>
  <c r="L46" i="14"/>
  <c r="U53" i="9"/>
  <c r="X53" i="9" s="1"/>
  <c r="O35" i="9"/>
  <c r="I11" i="1"/>
  <c r="K11" i="1" s="1"/>
  <c r="H16" i="13" s="1"/>
  <c r="I16" i="13" s="1"/>
  <c r="L13" i="13"/>
  <c r="R9" i="9"/>
  <c r="R50" i="9"/>
  <c r="L43" i="14" s="1"/>
  <c r="L47" i="9"/>
  <c r="O47" i="9" s="1"/>
  <c r="L40" i="13" s="1"/>
  <c r="L35" i="13"/>
  <c r="R42" i="9"/>
  <c r="K37" i="11"/>
  <c r="M37" i="11" s="1"/>
  <c r="D37" i="12"/>
  <c r="K38" i="11"/>
  <c r="M38" i="11" s="1"/>
  <c r="D38" i="12"/>
  <c r="E29" i="12"/>
  <c r="D28" i="12"/>
  <c r="E28" i="12" s="1"/>
  <c r="J29" i="12"/>
  <c r="L34" i="14"/>
  <c r="U41" i="9"/>
  <c r="L41" i="14"/>
  <c r="U48" i="9"/>
  <c r="X48" i="9" s="1"/>
  <c r="L21" i="14"/>
  <c r="U28" i="9"/>
  <c r="L36" i="14"/>
  <c r="U43" i="9"/>
  <c r="L14" i="14"/>
  <c r="U10" i="9"/>
  <c r="L47" i="14"/>
  <c r="U54" i="9"/>
  <c r="X54" i="9" s="1"/>
  <c r="J19" i="12"/>
  <c r="E19" i="12"/>
  <c r="D16" i="12"/>
  <c r="E16" i="12" s="1"/>
  <c r="L17" i="11"/>
  <c r="I13" i="9"/>
  <c r="L13" i="9" s="1"/>
  <c r="O13" i="9" s="1"/>
  <c r="U50" i="9"/>
  <c r="X50" i="9" s="1"/>
  <c r="L16" i="10"/>
  <c r="I12" i="9"/>
  <c r="L12" i="9" s="1"/>
  <c r="O29" i="9"/>
  <c r="K28" i="1"/>
  <c r="AB39" i="9"/>
  <c r="B7" i="9"/>
  <c r="E46" i="9"/>
  <c r="I46" i="9" s="1"/>
  <c r="L46" i="9" s="1"/>
  <c r="M49" i="9"/>
  <c r="V39" i="9"/>
  <c r="S39" i="9"/>
  <c r="AK39" i="9"/>
  <c r="M39" i="9"/>
  <c r="D49" i="1"/>
  <c r="AD28" i="1"/>
  <c r="D22" i="11"/>
  <c r="E22" i="11" s="1"/>
  <c r="J23" i="11"/>
  <c r="D23" i="12" s="1"/>
  <c r="E23" i="11"/>
  <c r="E13" i="11"/>
  <c r="D12" i="11"/>
  <c r="AH46" i="9"/>
  <c r="K15" i="11"/>
  <c r="M15" i="11" s="1"/>
  <c r="J13" i="11"/>
  <c r="D39" i="11"/>
  <c r="E39" i="11" s="1"/>
  <c r="E40" i="11"/>
  <c r="L35" i="10"/>
  <c r="AO42" i="9"/>
  <c r="L33" i="10"/>
  <c r="AO40" i="9"/>
  <c r="K29" i="11"/>
  <c r="M29" i="11" s="1"/>
  <c r="J28" i="11"/>
  <c r="K28" i="11" s="1"/>
  <c r="M28" i="11" s="1"/>
  <c r="K41" i="11"/>
  <c r="M41" i="11" s="1"/>
  <c r="J40" i="11"/>
  <c r="AO29" i="9"/>
  <c r="L22" i="11"/>
  <c r="AD11" i="1"/>
  <c r="D8" i="6"/>
  <c r="AE46" i="9"/>
  <c r="E39" i="9"/>
  <c r="AH39" i="9"/>
  <c r="L28" i="10"/>
  <c r="AO35" i="9"/>
  <c r="G39" i="9"/>
  <c r="L32" i="11" s="1"/>
  <c r="L39" i="10"/>
  <c r="D7" i="9"/>
  <c r="D8" i="8"/>
  <c r="L25" i="10"/>
  <c r="AO32" i="9"/>
  <c r="AO9" i="9"/>
  <c r="L13" i="10"/>
  <c r="AO47" i="9"/>
  <c r="L40" i="10"/>
  <c r="J35" i="11"/>
  <c r="I35" i="10"/>
  <c r="J12" i="10"/>
  <c r="K12" i="10" s="1"/>
  <c r="M12" i="10" s="1"/>
  <c r="H12" i="10"/>
  <c r="I12" i="10" s="1"/>
  <c r="D49" i="10"/>
  <c r="E49" i="10" s="1"/>
  <c r="I23" i="10"/>
  <c r="I22" i="10"/>
  <c r="I17" i="10"/>
  <c r="I16" i="10"/>
  <c r="E11" i="10"/>
  <c r="K16" i="10"/>
  <c r="M16" i="10" s="1"/>
  <c r="I29" i="10"/>
  <c r="I28" i="10"/>
  <c r="AO13" i="9"/>
  <c r="AO27" i="9"/>
  <c r="AO50" i="9"/>
  <c r="AC7" i="9"/>
  <c r="AI7" i="9"/>
  <c r="S46" i="9"/>
  <c r="V49" i="9"/>
  <c r="W7" i="9"/>
  <c r="Y8" i="9"/>
  <c r="J49" i="9"/>
  <c r="L42" i="12" s="1"/>
  <c r="N7" i="9"/>
  <c r="Y46" i="9"/>
  <c r="J46" i="9"/>
  <c r="L39" i="12" s="1"/>
  <c r="M12" i="9"/>
  <c r="K7" i="9"/>
  <c r="H7" i="9"/>
  <c r="AK49" i="9"/>
  <c r="AE39" i="9"/>
  <c r="AB46" i="9"/>
  <c r="V12" i="9"/>
  <c r="T7" i="9"/>
  <c r="AH49" i="9"/>
  <c r="Z7" i="9"/>
  <c r="G49" i="9"/>
  <c r="L42" i="11" s="1"/>
  <c r="P49" i="9"/>
  <c r="AB49" i="9"/>
  <c r="M46" i="9"/>
  <c r="G46" i="9"/>
  <c r="L39" i="11" s="1"/>
  <c r="Q7" i="9"/>
  <c r="C12" i="9"/>
  <c r="C8" i="9" s="1"/>
  <c r="S49" i="9"/>
  <c r="E49" i="9"/>
  <c r="P46" i="9"/>
  <c r="AF7" i="9"/>
  <c r="Y39" i="9"/>
  <c r="AK46" i="9"/>
  <c r="V46" i="9"/>
  <c r="AB12" i="9"/>
  <c r="P39" i="9"/>
  <c r="C39" i="9"/>
  <c r="AN39" i="9" s="1"/>
  <c r="AN50" i="9"/>
  <c r="AN49" i="9"/>
  <c r="AN47" i="9"/>
  <c r="AN46" i="9"/>
  <c r="M8" i="9"/>
  <c r="D39" i="1"/>
  <c r="D8" i="7"/>
  <c r="D8" i="5"/>
  <c r="D8" i="3"/>
  <c r="D8" i="2"/>
  <c r="C49" i="1"/>
  <c r="C46" i="1"/>
  <c r="C41" i="1"/>
  <c r="C34" i="1"/>
  <c r="C31" i="1"/>
  <c r="C26" i="1"/>
  <c r="C8" i="1"/>
  <c r="Z48" i="1"/>
  <c r="X48" i="1"/>
  <c r="V48" i="1"/>
  <c r="T48" i="1"/>
  <c r="R48" i="1"/>
  <c r="P48" i="1"/>
  <c r="N48" i="1"/>
  <c r="L48" i="1"/>
  <c r="J48" i="1"/>
  <c r="H48" i="1"/>
  <c r="F48" i="1"/>
  <c r="E48" i="1"/>
  <c r="Z46" i="1"/>
  <c r="Z45" i="1" s="1"/>
  <c r="X46" i="1"/>
  <c r="X45" i="1" s="1"/>
  <c r="V46" i="1"/>
  <c r="V45" i="1" s="1"/>
  <c r="T46" i="1"/>
  <c r="T45" i="1" s="1"/>
  <c r="R46" i="1"/>
  <c r="R45" i="1" s="1"/>
  <c r="P46" i="1"/>
  <c r="P45" i="1" s="1"/>
  <c r="N46" i="1"/>
  <c r="N45" i="1" s="1"/>
  <c r="L46" i="1"/>
  <c r="J46" i="1"/>
  <c r="J45" i="1" s="1"/>
  <c r="H46" i="1"/>
  <c r="H45" i="1" s="1"/>
  <c r="F46" i="1"/>
  <c r="F45" i="1" s="1"/>
  <c r="E46" i="1"/>
  <c r="E41" i="1"/>
  <c r="Z41" i="1"/>
  <c r="Z38" i="1" s="1"/>
  <c r="X41" i="1"/>
  <c r="X38" i="1" s="1"/>
  <c r="V41" i="1"/>
  <c r="V38" i="1" s="1"/>
  <c r="T41" i="1"/>
  <c r="T38" i="1" s="1"/>
  <c r="R41" i="1"/>
  <c r="R38" i="1" s="1"/>
  <c r="P41" i="1"/>
  <c r="P38" i="1" s="1"/>
  <c r="N41" i="1"/>
  <c r="N38" i="1" s="1"/>
  <c r="L41" i="1"/>
  <c r="L38" i="1" s="1"/>
  <c r="J41" i="1"/>
  <c r="J38" i="1" s="1"/>
  <c r="H41" i="1"/>
  <c r="H38" i="1" s="1"/>
  <c r="F41" i="1"/>
  <c r="F38" i="1" s="1"/>
  <c r="Z34" i="1"/>
  <c r="X34" i="1"/>
  <c r="V34" i="1"/>
  <c r="T34" i="1"/>
  <c r="R34" i="1"/>
  <c r="P34" i="1"/>
  <c r="N34" i="1"/>
  <c r="L34" i="1"/>
  <c r="J34" i="1"/>
  <c r="H34" i="1"/>
  <c r="F34" i="1"/>
  <c r="G34" i="1" s="1"/>
  <c r="Z31" i="1"/>
  <c r="X31" i="1"/>
  <c r="V31" i="1"/>
  <c r="T31" i="1"/>
  <c r="R31" i="1"/>
  <c r="P31" i="1"/>
  <c r="N31" i="1"/>
  <c r="L31" i="1"/>
  <c r="J31" i="1"/>
  <c r="H31" i="1"/>
  <c r="F31" i="1"/>
  <c r="G31" i="1" s="1"/>
  <c r="I31" i="1" s="1"/>
  <c r="K31" i="1" s="1"/>
  <c r="Z26" i="1"/>
  <c r="X26" i="1"/>
  <c r="V26" i="1"/>
  <c r="T26" i="1"/>
  <c r="R26" i="1"/>
  <c r="P26" i="1"/>
  <c r="N26" i="1"/>
  <c r="L26" i="1"/>
  <c r="J26" i="1"/>
  <c r="H26" i="1"/>
  <c r="F26" i="1"/>
  <c r="G26" i="1" s="1"/>
  <c r="Z8" i="1"/>
  <c r="X8" i="1"/>
  <c r="V8" i="1"/>
  <c r="T8" i="1"/>
  <c r="R8" i="1"/>
  <c r="P8" i="1"/>
  <c r="N8" i="1"/>
  <c r="L8" i="1"/>
  <c r="J8" i="1"/>
  <c r="H8" i="1"/>
  <c r="F8" i="1"/>
  <c r="G8" i="1" s="1"/>
  <c r="AC44" i="1"/>
  <c r="AC43" i="1"/>
  <c r="AC42" i="1"/>
  <c r="AC37" i="1"/>
  <c r="AC36" i="1"/>
  <c r="AC33" i="1"/>
  <c r="AC32" i="1"/>
  <c r="AC10" i="1"/>
  <c r="O46" i="9" l="1"/>
  <c r="L39" i="13" s="1"/>
  <c r="K29" i="12"/>
  <c r="M29" i="12" s="1"/>
  <c r="D29" i="13"/>
  <c r="J28" i="12"/>
  <c r="K28" i="12" s="1"/>
  <c r="M28" i="12" s="1"/>
  <c r="L35" i="14"/>
  <c r="U42" i="9"/>
  <c r="L28" i="13"/>
  <c r="R35" i="9"/>
  <c r="L48" i="15"/>
  <c r="X44" i="9"/>
  <c r="E48" i="15"/>
  <c r="J48" i="15"/>
  <c r="K48" i="15" s="1"/>
  <c r="M48" i="15" s="1"/>
  <c r="L38" i="15"/>
  <c r="X34" i="9"/>
  <c r="E13" i="12"/>
  <c r="D12" i="12"/>
  <c r="X26" i="9"/>
  <c r="L30" i="15"/>
  <c r="L42" i="15"/>
  <c r="X38" i="9"/>
  <c r="D17" i="15"/>
  <c r="K17" i="14"/>
  <c r="M17" i="14" s="1"/>
  <c r="U31" i="9"/>
  <c r="L24" i="14"/>
  <c r="U30" i="9"/>
  <c r="L23" i="14"/>
  <c r="I26" i="1"/>
  <c r="K26" i="1" s="1"/>
  <c r="E38" i="1"/>
  <c r="G38" i="1" s="1"/>
  <c r="I38" i="1" s="1"/>
  <c r="K38" i="1" s="1"/>
  <c r="G41" i="1"/>
  <c r="I41" i="1" s="1"/>
  <c r="K41" i="1" s="1"/>
  <c r="L32" i="10"/>
  <c r="I39" i="9"/>
  <c r="L39" i="9" s="1"/>
  <c r="O39" i="9" s="1"/>
  <c r="E37" i="12"/>
  <c r="J37" i="12"/>
  <c r="D35" i="12"/>
  <c r="E40" i="12"/>
  <c r="D39" i="12"/>
  <c r="E39" i="12" s="1"/>
  <c r="R40" i="9"/>
  <c r="L33" i="13"/>
  <c r="M11" i="1"/>
  <c r="D43" i="15"/>
  <c r="J36" i="13"/>
  <c r="L40" i="15"/>
  <c r="X36" i="9"/>
  <c r="K31" i="14"/>
  <c r="M31" i="14" s="1"/>
  <c r="D31" i="15"/>
  <c r="J31" i="15" s="1"/>
  <c r="K31" i="15" s="1"/>
  <c r="M31" i="15" s="1"/>
  <c r="R32" i="9"/>
  <c r="L25" i="13"/>
  <c r="H25" i="13"/>
  <c r="I25" i="13" s="1"/>
  <c r="M31" i="1"/>
  <c r="I8" i="1"/>
  <c r="K8" i="1" s="1"/>
  <c r="M8" i="1" s="1"/>
  <c r="O8" i="1" s="1"/>
  <c r="Q8" i="1" s="1"/>
  <c r="S8" i="1" s="1"/>
  <c r="U8" i="1" s="1"/>
  <c r="W8" i="1" s="1"/>
  <c r="Y8" i="1" s="1"/>
  <c r="AA8" i="1" s="1"/>
  <c r="E45" i="1"/>
  <c r="G45" i="1" s="1"/>
  <c r="I45" i="1" s="1"/>
  <c r="K45" i="1" s="1"/>
  <c r="H39" i="13" s="1"/>
  <c r="I39" i="13" s="1"/>
  <c r="G46" i="1"/>
  <c r="I46" i="1" s="1"/>
  <c r="K46" i="1" s="1"/>
  <c r="H40" i="13" s="1"/>
  <c r="I40" i="13" s="1"/>
  <c r="G48" i="1"/>
  <c r="I48" i="1" s="1"/>
  <c r="K48" i="1" s="1"/>
  <c r="H42" i="13" s="1"/>
  <c r="I42" i="13" s="1"/>
  <c r="R46" i="9"/>
  <c r="L14" i="15"/>
  <c r="X10" i="9"/>
  <c r="L32" i="15"/>
  <c r="X28" i="9"/>
  <c r="L45" i="15"/>
  <c r="X41" i="9"/>
  <c r="J14" i="15"/>
  <c r="E14" i="15"/>
  <c r="X25" i="9"/>
  <c r="L29" i="15"/>
  <c r="K41" i="12"/>
  <c r="M41" i="12" s="1"/>
  <c r="D41" i="13"/>
  <c r="J40" i="12"/>
  <c r="L20" i="13"/>
  <c r="R27" i="9"/>
  <c r="K15" i="12"/>
  <c r="M15" i="12" s="1"/>
  <c r="D15" i="13"/>
  <c r="J13" i="12"/>
  <c r="R29" i="9"/>
  <c r="U29" i="9" s="1"/>
  <c r="L22" i="14"/>
  <c r="L22" i="13"/>
  <c r="L47" i="15"/>
  <c r="X43" i="9"/>
  <c r="L13" i="14"/>
  <c r="U9" i="9"/>
  <c r="I34" i="1"/>
  <c r="K34" i="1" s="1"/>
  <c r="L42" i="10"/>
  <c r="I49" i="9"/>
  <c r="L49" i="9" s="1"/>
  <c r="O49" i="9" s="1"/>
  <c r="L42" i="13" s="1"/>
  <c r="J23" i="12"/>
  <c r="D22" i="12"/>
  <c r="E22" i="12" s="1"/>
  <c r="E23" i="12"/>
  <c r="M28" i="1"/>
  <c r="H22" i="13"/>
  <c r="K19" i="12"/>
  <c r="M19" i="12" s="1"/>
  <c r="D19" i="13"/>
  <c r="J16" i="12"/>
  <c r="K16" i="12" s="1"/>
  <c r="M16" i="12" s="1"/>
  <c r="E38" i="12"/>
  <c r="J38" i="12"/>
  <c r="R47" i="9"/>
  <c r="L15" i="15"/>
  <c r="X11" i="9"/>
  <c r="E26" i="13"/>
  <c r="J26" i="13"/>
  <c r="K43" i="14"/>
  <c r="M43" i="14" s="1"/>
  <c r="J42" i="14"/>
  <c r="K42" i="14" s="1"/>
  <c r="M42" i="14" s="1"/>
  <c r="E27" i="12"/>
  <c r="J27" i="12"/>
  <c r="D25" i="12"/>
  <c r="E25" i="12" s="1"/>
  <c r="H33" i="15"/>
  <c r="I33" i="15" s="1"/>
  <c r="Q39" i="1"/>
  <c r="S39" i="1" s="1"/>
  <c r="U39" i="1" s="1"/>
  <c r="W39" i="1" s="1"/>
  <c r="Y39" i="1" s="1"/>
  <c r="AA39" i="1" s="1"/>
  <c r="K44" i="15"/>
  <c r="M44" i="15" s="1"/>
  <c r="D30" i="15"/>
  <c r="J30" i="15" s="1"/>
  <c r="K30" i="15" s="1"/>
  <c r="M30" i="15" s="1"/>
  <c r="K30" i="14"/>
  <c r="M30" i="14" s="1"/>
  <c r="E21" i="13"/>
  <c r="J21" i="13"/>
  <c r="D20" i="13"/>
  <c r="E20" i="13" s="1"/>
  <c r="R13" i="9"/>
  <c r="L17" i="13"/>
  <c r="L45" i="1"/>
  <c r="M45" i="1" s="1"/>
  <c r="M46" i="1"/>
  <c r="O12" i="9"/>
  <c r="I22" i="13"/>
  <c r="E7" i="9"/>
  <c r="AC9" i="1"/>
  <c r="C7" i="1"/>
  <c r="K13" i="11"/>
  <c r="M13" i="11" s="1"/>
  <c r="C45" i="1"/>
  <c r="AD46" i="1"/>
  <c r="K35" i="11"/>
  <c r="M35" i="11" s="1"/>
  <c r="J32" i="11"/>
  <c r="K32" i="11" s="1"/>
  <c r="M32" i="11" s="1"/>
  <c r="C48" i="1"/>
  <c r="AD48" i="1" s="1"/>
  <c r="AD49" i="1"/>
  <c r="D11" i="11"/>
  <c r="E11" i="11" s="1"/>
  <c r="D49" i="11"/>
  <c r="E49" i="11" s="1"/>
  <c r="E12" i="11"/>
  <c r="AC35" i="1"/>
  <c r="D34" i="1"/>
  <c r="AC34" i="1" s="1"/>
  <c r="AD8" i="1"/>
  <c r="AD26" i="1"/>
  <c r="AD34" i="1"/>
  <c r="K40" i="11"/>
  <c r="M40" i="11" s="1"/>
  <c r="J39" i="11"/>
  <c r="K39" i="11" s="1"/>
  <c r="M39" i="11" s="1"/>
  <c r="K23" i="11"/>
  <c r="M23" i="11" s="1"/>
  <c r="J22" i="11"/>
  <c r="K22" i="11" s="1"/>
  <c r="M22" i="11" s="1"/>
  <c r="AO46" i="9"/>
  <c r="AD31" i="1"/>
  <c r="AO39" i="9"/>
  <c r="AC39" i="1"/>
  <c r="AD41" i="1"/>
  <c r="H11" i="10"/>
  <c r="J49" i="10"/>
  <c r="K49" i="10" s="1"/>
  <c r="M49" i="10" s="1"/>
  <c r="J11" i="10"/>
  <c r="K11" i="10" s="1"/>
  <c r="M11" i="10" s="1"/>
  <c r="AO12" i="9"/>
  <c r="AO49" i="9"/>
  <c r="J8" i="9"/>
  <c r="L12" i="12" s="1"/>
  <c r="AN13" i="9"/>
  <c r="AB8" i="9"/>
  <c r="AK8" i="9"/>
  <c r="E8" i="9"/>
  <c r="L12" i="10" s="1"/>
  <c r="S8" i="9"/>
  <c r="P8" i="9"/>
  <c r="AE8" i="9"/>
  <c r="AH8" i="9"/>
  <c r="V8" i="9"/>
  <c r="AH7" i="9"/>
  <c r="AC50" i="1"/>
  <c r="D46" i="1"/>
  <c r="AC47" i="1"/>
  <c r="D28" i="1"/>
  <c r="AC28" i="1" s="1"/>
  <c r="AC29" i="1"/>
  <c r="D26" i="1"/>
  <c r="AC26" i="1" s="1"/>
  <c r="AC27" i="1"/>
  <c r="D11" i="1"/>
  <c r="AC24" i="1"/>
  <c r="C38" i="1"/>
  <c r="AD38" i="1" s="1"/>
  <c r="D31" i="1"/>
  <c r="AC31" i="1" s="1"/>
  <c r="T7" i="1"/>
  <c r="T6" i="1" s="1"/>
  <c r="F7" i="1"/>
  <c r="V7" i="1"/>
  <c r="V6" i="1" s="1"/>
  <c r="R7" i="1"/>
  <c r="R6" i="1" s="1"/>
  <c r="E7" i="1"/>
  <c r="AC8" i="1"/>
  <c r="P7" i="1"/>
  <c r="P6" i="1" s="1"/>
  <c r="H7" i="1"/>
  <c r="H6" i="1" s="1"/>
  <c r="X7" i="1"/>
  <c r="X6" i="1" s="1"/>
  <c r="J7" i="1"/>
  <c r="J6" i="1" s="1"/>
  <c r="Z7" i="1"/>
  <c r="Z6" i="1" s="1"/>
  <c r="L7" i="1"/>
  <c r="L6" i="1" s="1"/>
  <c r="N7" i="1"/>
  <c r="N6" i="1" s="1"/>
  <c r="D41" i="1"/>
  <c r="D38" i="1" s="1"/>
  <c r="U47" i="9" l="1"/>
  <c r="X47" i="9" s="1"/>
  <c r="L40" i="14"/>
  <c r="X29" i="9"/>
  <c r="L33" i="15"/>
  <c r="H20" i="13"/>
  <c r="M26" i="1"/>
  <c r="D11" i="12"/>
  <c r="E11" i="12" s="1"/>
  <c r="E12" i="12"/>
  <c r="L28" i="14"/>
  <c r="U35" i="9"/>
  <c r="D21" i="14"/>
  <c r="J20" i="13"/>
  <c r="K20" i="13" s="1"/>
  <c r="M20" i="13" s="1"/>
  <c r="K21" i="13"/>
  <c r="M21" i="13" s="1"/>
  <c r="K38" i="12"/>
  <c r="M38" i="12" s="1"/>
  <c r="D38" i="13"/>
  <c r="M34" i="1"/>
  <c r="H28" i="13"/>
  <c r="I28" i="13" s="1"/>
  <c r="L20" i="14"/>
  <c r="U27" i="9"/>
  <c r="R49" i="9"/>
  <c r="D36" i="14"/>
  <c r="E35" i="12"/>
  <c r="D32" i="12"/>
  <c r="E32" i="12" s="1"/>
  <c r="E29" i="13"/>
  <c r="D28" i="13"/>
  <c r="E28" i="13" s="1"/>
  <c r="J29" i="13"/>
  <c r="AC11" i="1"/>
  <c r="D7" i="1"/>
  <c r="E41" i="13"/>
  <c r="D40" i="13"/>
  <c r="J41" i="13"/>
  <c r="H25" i="14"/>
  <c r="I25" i="14" s="1"/>
  <c r="O31" i="1"/>
  <c r="H16" i="14"/>
  <c r="O11" i="1"/>
  <c r="L32" i="13"/>
  <c r="R39" i="9"/>
  <c r="X31" i="9"/>
  <c r="L35" i="15"/>
  <c r="L11" i="10"/>
  <c r="L49" i="10" s="1"/>
  <c r="J43" i="15"/>
  <c r="D23" i="13"/>
  <c r="J22" i="12"/>
  <c r="K22" i="12" s="1"/>
  <c r="M22" i="12" s="1"/>
  <c r="K23" i="12"/>
  <c r="M23" i="12" s="1"/>
  <c r="L13" i="15"/>
  <c r="X9" i="9"/>
  <c r="K13" i="12"/>
  <c r="M13" i="12" s="1"/>
  <c r="K14" i="15"/>
  <c r="M14" i="15" s="1"/>
  <c r="U46" i="9"/>
  <c r="X46" i="9" s="1"/>
  <c r="L39" i="14"/>
  <c r="L33" i="14"/>
  <c r="U40" i="9"/>
  <c r="K37" i="12"/>
  <c r="M37" i="12" s="1"/>
  <c r="D37" i="13"/>
  <c r="J35" i="12"/>
  <c r="M41" i="1"/>
  <c r="H35" i="13"/>
  <c r="I35" i="13" s="1"/>
  <c r="X30" i="9"/>
  <c r="L34" i="15"/>
  <c r="L46" i="15"/>
  <c r="X42" i="9"/>
  <c r="E19" i="13"/>
  <c r="J19" i="13"/>
  <c r="D16" i="13"/>
  <c r="E16" i="13" s="1"/>
  <c r="U13" i="9"/>
  <c r="L17" i="14"/>
  <c r="K27" i="12"/>
  <c r="M27" i="12" s="1"/>
  <c r="D27" i="13"/>
  <c r="J25" i="12"/>
  <c r="K25" i="12" s="1"/>
  <c r="M25" i="12" s="1"/>
  <c r="D26" i="14"/>
  <c r="K26" i="13"/>
  <c r="M26" i="13" s="1"/>
  <c r="O28" i="1"/>
  <c r="H22" i="14"/>
  <c r="I22" i="14" s="1"/>
  <c r="J15" i="13"/>
  <c r="E15" i="13"/>
  <c r="D13" i="13"/>
  <c r="J39" i="12"/>
  <c r="K39" i="12" s="1"/>
  <c r="M39" i="12" s="1"/>
  <c r="K40" i="12"/>
  <c r="M40" i="12" s="1"/>
  <c r="M48" i="1"/>
  <c r="L25" i="14"/>
  <c r="U32" i="9"/>
  <c r="D42" i="15"/>
  <c r="E42" i="15" s="1"/>
  <c r="E43" i="15"/>
  <c r="H32" i="13"/>
  <c r="I32" i="13" s="1"/>
  <c r="M38" i="1"/>
  <c r="E17" i="15"/>
  <c r="J17" i="15"/>
  <c r="R12" i="9"/>
  <c r="L16" i="13"/>
  <c r="AD45" i="1"/>
  <c r="H40" i="14"/>
  <c r="I40" i="14" s="1"/>
  <c r="O46" i="1"/>
  <c r="H39" i="14"/>
  <c r="I39" i="14" s="1"/>
  <c r="O45" i="1"/>
  <c r="F6" i="1"/>
  <c r="G7" i="1"/>
  <c r="I7" i="1" s="1"/>
  <c r="K7" i="1" s="1"/>
  <c r="M7" i="1" s="1"/>
  <c r="O7" i="1" s="1"/>
  <c r="Q7" i="1" s="1"/>
  <c r="S7" i="1" s="1"/>
  <c r="U7" i="1" s="1"/>
  <c r="W7" i="1" s="1"/>
  <c r="Y7" i="1" s="1"/>
  <c r="AA7" i="1" s="1"/>
  <c r="J12" i="11"/>
  <c r="I11" i="10"/>
  <c r="H49" i="10"/>
  <c r="I49" i="10" s="1"/>
  <c r="E6" i="1"/>
  <c r="AD7" i="1"/>
  <c r="AN12" i="9"/>
  <c r="C7" i="9"/>
  <c r="AN7" i="9" s="1"/>
  <c r="AE7" i="9"/>
  <c r="AK7" i="9"/>
  <c r="Y7" i="9"/>
  <c r="AB7" i="9"/>
  <c r="M7" i="9"/>
  <c r="P7" i="9"/>
  <c r="V7" i="9"/>
  <c r="S7" i="9"/>
  <c r="J7" i="9"/>
  <c r="B56" i="9"/>
  <c r="D48" i="1"/>
  <c r="AC48" i="1" s="1"/>
  <c r="AC49" i="1"/>
  <c r="D45" i="1"/>
  <c r="AC45" i="1" s="1"/>
  <c r="AC46" i="1"/>
  <c r="AC38" i="1"/>
  <c r="AC41" i="1"/>
  <c r="C6" i="1"/>
  <c r="E40" i="13" l="1"/>
  <c r="D39" i="13"/>
  <c r="E39" i="13" s="1"/>
  <c r="L31" i="15"/>
  <c r="X27" i="9"/>
  <c r="J21" i="14"/>
  <c r="D20" i="14"/>
  <c r="E20" i="14" s="1"/>
  <c r="E21" i="14"/>
  <c r="Q46" i="1"/>
  <c r="S46" i="1" s="1"/>
  <c r="U46" i="1" s="1"/>
  <c r="W46" i="1" s="1"/>
  <c r="Y46" i="1" s="1"/>
  <c r="AA46" i="1" s="1"/>
  <c r="H40" i="15"/>
  <c r="I40" i="15" s="1"/>
  <c r="U12" i="9"/>
  <c r="L16" i="14"/>
  <c r="H32" i="14"/>
  <c r="I32" i="14" s="1"/>
  <c r="O38" i="1"/>
  <c r="L36" i="15"/>
  <c r="X32" i="9"/>
  <c r="E26" i="14"/>
  <c r="J26" i="14"/>
  <c r="E37" i="13"/>
  <c r="J37" i="13"/>
  <c r="D35" i="13"/>
  <c r="J12" i="12"/>
  <c r="L32" i="14"/>
  <c r="U39" i="9"/>
  <c r="H25" i="15"/>
  <c r="I25" i="15" s="1"/>
  <c r="Q31" i="1"/>
  <c r="S31" i="1" s="1"/>
  <c r="U31" i="1" s="1"/>
  <c r="W31" i="1" s="1"/>
  <c r="Y31" i="1" s="1"/>
  <c r="AA31" i="1" s="1"/>
  <c r="L39" i="15"/>
  <c r="X35" i="9"/>
  <c r="D49" i="12"/>
  <c r="E49" i="12" s="1"/>
  <c r="D15" i="14"/>
  <c r="K15" i="13"/>
  <c r="M15" i="13" s="1"/>
  <c r="J13" i="13"/>
  <c r="J32" i="12"/>
  <c r="K32" i="12" s="1"/>
  <c r="M32" i="12" s="1"/>
  <c r="K35" i="12"/>
  <c r="M35" i="12" s="1"/>
  <c r="K43" i="15"/>
  <c r="M43" i="15" s="1"/>
  <c r="J42" i="15"/>
  <c r="K42" i="15" s="1"/>
  <c r="M42" i="15" s="1"/>
  <c r="I16" i="14"/>
  <c r="J38" i="13"/>
  <c r="E38" i="13"/>
  <c r="G56" i="9"/>
  <c r="S56" i="9"/>
  <c r="V56" i="9"/>
  <c r="E13" i="13"/>
  <c r="Q28" i="1"/>
  <c r="S28" i="1" s="1"/>
  <c r="U28" i="1" s="1"/>
  <c r="W28" i="1" s="1"/>
  <c r="Y28" i="1" s="1"/>
  <c r="AA28" i="1" s="1"/>
  <c r="H22" i="15"/>
  <c r="I22" i="15" s="1"/>
  <c r="X13" i="9"/>
  <c r="L17" i="15"/>
  <c r="J36" i="14"/>
  <c r="H20" i="14"/>
  <c r="I20" i="14" s="1"/>
  <c r="O26" i="1"/>
  <c r="K19" i="13"/>
  <c r="M19" i="13" s="1"/>
  <c r="D19" i="14"/>
  <c r="J16" i="13"/>
  <c r="K16" i="13" s="1"/>
  <c r="M16" i="13" s="1"/>
  <c r="D29" i="14"/>
  <c r="J28" i="13"/>
  <c r="K28" i="13" s="1"/>
  <c r="M28" i="13" s="1"/>
  <c r="K29" i="13"/>
  <c r="M29" i="13" s="1"/>
  <c r="AC6" i="1"/>
  <c r="Q45" i="1"/>
  <c r="S45" i="1" s="1"/>
  <c r="U45" i="1" s="1"/>
  <c r="W45" i="1" s="1"/>
  <c r="Y45" i="1" s="1"/>
  <c r="AA45" i="1" s="1"/>
  <c r="H39" i="15"/>
  <c r="I39" i="15" s="1"/>
  <c r="K17" i="15"/>
  <c r="M17" i="15" s="1"/>
  <c r="H42" i="14"/>
  <c r="I42" i="14" s="1"/>
  <c r="O48" i="1"/>
  <c r="J27" i="13"/>
  <c r="E27" i="13"/>
  <c r="D25" i="13"/>
  <c r="E25" i="13" s="1"/>
  <c r="H35" i="14"/>
  <c r="I35" i="14" s="1"/>
  <c r="O41" i="1"/>
  <c r="L44" i="15"/>
  <c r="X40" i="9"/>
  <c r="E23" i="13"/>
  <c r="J23" i="13"/>
  <c r="D22" i="13"/>
  <c r="E22" i="13" s="1"/>
  <c r="Q11" i="1"/>
  <c r="S11" i="1" s="1"/>
  <c r="U11" i="1" s="1"/>
  <c r="W11" i="1" s="1"/>
  <c r="Y11" i="1" s="1"/>
  <c r="AA11" i="1" s="1"/>
  <c r="H16" i="15"/>
  <c r="D41" i="14"/>
  <c r="J40" i="13"/>
  <c r="K41" i="13"/>
  <c r="M41" i="13" s="1"/>
  <c r="L42" i="14"/>
  <c r="U49" i="9"/>
  <c r="X49" i="9" s="1"/>
  <c r="H28" i="14"/>
  <c r="I28" i="14" s="1"/>
  <c r="O34" i="1"/>
  <c r="I20" i="13"/>
  <c r="H12" i="13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D6" i="1"/>
  <c r="AD6" i="1"/>
  <c r="K12" i="11"/>
  <c r="M12" i="11" s="1"/>
  <c r="J49" i="11"/>
  <c r="K49" i="11" s="1"/>
  <c r="M49" i="11" s="1"/>
  <c r="J11" i="11"/>
  <c r="K11" i="11" s="1"/>
  <c r="M11" i="11" s="1"/>
  <c r="AH56" i="9"/>
  <c r="AK56" i="9"/>
  <c r="C55" i="1"/>
  <c r="B62" i="9"/>
  <c r="AE56" i="9"/>
  <c r="E56" i="9"/>
  <c r="M56" i="9"/>
  <c r="Y56" i="9"/>
  <c r="AB56" i="9"/>
  <c r="J56" i="9"/>
  <c r="P56" i="9"/>
  <c r="AC7" i="1"/>
  <c r="K13" i="13" l="1"/>
  <c r="M13" i="13" s="1"/>
  <c r="L43" i="15"/>
  <c r="X39" i="9"/>
  <c r="K37" i="13"/>
  <c r="M37" i="13" s="1"/>
  <c r="D37" i="14"/>
  <c r="J35" i="13"/>
  <c r="H11" i="13"/>
  <c r="I11" i="13" s="1"/>
  <c r="I12" i="13"/>
  <c r="H49" i="13"/>
  <c r="I49" i="13" s="1"/>
  <c r="E41" i="14"/>
  <c r="J41" i="14"/>
  <c r="D40" i="14"/>
  <c r="D23" i="14"/>
  <c r="J22" i="13"/>
  <c r="K22" i="13" s="1"/>
  <c r="M22" i="13" s="1"/>
  <c r="K23" i="13"/>
  <c r="M23" i="13" s="1"/>
  <c r="H35" i="15"/>
  <c r="I35" i="15" s="1"/>
  <c r="Q41" i="1"/>
  <c r="S41" i="1" s="1"/>
  <c r="U41" i="1" s="1"/>
  <c r="W41" i="1" s="1"/>
  <c r="Y41" i="1" s="1"/>
  <c r="AA41" i="1" s="1"/>
  <c r="K27" i="13"/>
  <c r="M27" i="13" s="1"/>
  <c r="D27" i="14"/>
  <c r="J25" i="13"/>
  <c r="K25" i="13" s="1"/>
  <c r="M25" i="13" s="1"/>
  <c r="J19" i="14"/>
  <c r="E19" i="14"/>
  <c r="D16" i="14"/>
  <c r="E16" i="14" s="1"/>
  <c r="D38" i="14"/>
  <c r="K38" i="13"/>
  <c r="M38" i="13" s="1"/>
  <c r="I16" i="15"/>
  <c r="Q48" i="1"/>
  <c r="S48" i="1" s="1"/>
  <c r="U48" i="1" s="1"/>
  <c r="W48" i="1" s="1"/>
  <c r="Y48" i="1" s="1"/>
  <c r="AA48" i="1" s="1"/>
  <c r="H42" i="15"/>
  <c r="I42" i="15" s="1"/>
  <c r="D36" i="15"/>
  <c r="K36" i="14"/>
  <c r="M36" i="14" s="1"/>
  <c r="J15" i="14"/>
  <c r="E15" i="14"/>
  <c r="D13" i="14"/>
  <c r="J11" i="12"/>
  <c r="K11" i="12" s="1"/>
  <c r="M11" i="12" s="1"/>
  <c r="J49" i="12"/>
  <c r="K49" i="12" s="1"/>
  <c r="M49" i="12" s="1"/>
  <c r="K12" i="12"/>
  <c r="M12" i="12" s="1"/>
  <c r="X12" i="9"/>
  <c r="L16" i="15"/>
  <c r="C65" i="1"/>
  <c r="G57" i="1"/>
  <c r="I57" i="1"/>
  <c r="Q57" i="1"/>
  <c r="S57" i="1"/>
  <c r="U57" i="1"/>
  <c r="K57" i="1"/>
  <c r="W57" i="1"/>
  <c r="M57" i="1"/>
  <c r="O57" i="1"/>
  <c r="AA57" i="1"/>
  <c r="Y57" i="1"/>
  <c r="K40" i="13"/>
  <c r="M40" i="13" s="1"/>
  <c r="J39" i="13"/>
  <c r="K39" i="13" s="1"/>
  <c r="M39" i="13" s="1"/>
  <c r="H28" i="15"/>
  <c r="I28" i="15" s="1"/>
  <c r="Q34" i="1"/>
  <c r="S34" i="1" s="1"/>
  <c r="U34" i="1" s="1"/>
  <c r="W34" i="1" s="1"/>
  <c r="Y34" i="1" s="1"/>
  <c r="AA34" i="1" s="1"/>
  <c r="D28" i="14"/>
  <c r="E28" i="14" s="1"/>
  <c r="E29" i="14"/>
  <c r="J29" i="14"/>
  <c r="H20" i="15"/>
  <c r="I20" i="15" s="1"/>
  <c r="Q26" i="1"/>
  <c r="S26" i="1" s="1"/>
  <c r="U26" i="1" s="1"/>
  <c r="W26" i="1" s="1"/>
  <c r="Y26" i="1" s="1"/>
  <c r="AA26" i="1" s="1"/>
  <c r="D12" i="13"/>
  <c r="H12" i="14"/>
  <c r="E35" i="13"/>
  <c r="D32" i="13"/>
  <c r="E32" i="13" s="1"/>
  <c r="D26" i="15"/>
  <c r="K26" i="14"/>
  <c r="M26" i="14" s="1"/>
  <c r="H32" i="15"/>
  <c r="I32" i="15" s="1"/>
  <c r="Q38" i="1"/>
  <c r="S38" i="1" s="1"/>
  <c r="U38" i="1" s="1"/>
  <c r="W38" i="1" s="1"/>
  <c r="Y38" i="1" s="1"/>
  <c r="AA38" i="1" s="1"/>
  <c r="D21" i="15"/>
  <c r="J20" i="14"/>
  <c r="K20" i="14" s="1"/>
  <c r="M20" i="14" s="1"/>
  <c r="K21" i="14"/>
  <c r="M21" i="14" s="1"/>
  <c r="C61" i="1"/>
  <c r="AD55" i="1"/>
  <c r="AO56" i="9"/>
  <c r="C65" i="9"/>
  <c r="AN10" i="9"/>
  <c r="AN9" i="9"/>
  <c r="E21" i="15" l="1"/>
  <c r="J21" i="15"/>
  <c r="D20" i="15"/>
  <c r="E20" i="15" s="1"/>
  <c r="I12" i="14"/>
  <c r="H11" i="14"/>
  <c r="I11" i="14" s="1"/>
  <c r="H49" i="14"/>
  <c r="I49" i="14" s="1"/>
  <c r="E13" i="14"/>
  <c r="D12" i="14"/>
  <c r="H12" i="15"/>
  <c r="D41" i="15"/>
  <c r="J40" i="14"/>
  <c r="K41" i="14"/>
  <c r="M41" i="14" s="1"/>
  <c r="E12" i="13"/>
  <c r="D49" i="13"/>
  <c r="E49" i="13" s="1"/>
  <c r="D11" i="13"/>
  <c r="E11" i="13" s="1"/>
  <c r="J32" i="13"/>
  <c r="K32" i="13" s="1"/>
  <c r="M32" i="13" s="1"/>
  <c r="K35" i="13"/>
  <c r="M35" i="13" s="1"/>
  <c r="K15" i="14"/>
  <c r="M15" i="14" s="1"/>
  <c r="D15" i="15"/>
  <c r="J13" i="14"/>
  <c r="D19" i="15"/>
  <c r="K19" i="14"/>
  <c r="M19" i="14" s="1"/>
  <c r="J16" i="14"/>
  <c r="K16" i="14" s="1"/>
  <c r="M16" i="14" s="1"/>
  <c r="J23" i="14"/>
  <c r="E23" i="14"/>
  <c r="D22" i="14"/>
  <c r="E22" i="14" s="1"/>
  <c r="J37" i="14"/>
  <c r="E37" i="14"/>
  <c r="D35" i="14"/>
  <c r="J12" i="13"/>
  <c r="M29" i="14"/>
  <c r="D29" i="15"/>
  <c r="K29" i="14"/>
  <c r="J28" i="14"/>
  <c r="K28" i="14" s="1"/>
  <c r="M28" i="14" s="1"/>
  <c r="E27" i="14"/>
  <c r="J27" i="14"/>
  <c r="D25" i="14"/>
  <c r="E25" i="14" s="1"/>
  <c r="J26" i="15"/>
  <c r="E26" i="15"/>
  <c r="J36" i="15"/>
  <c r="E38" i="14"/>
  <c r="J38" i="14"/>
  <c r="E40" i="14"/>
  <c r="D39" i="14"/>
  <c r="E39" i="14" s="1"/>
  <c r="AN8" i="9"/>
  <c r="G8" i="9"/>
  <c r="I8" i="9" s="1"/>
  <c r="L8" i="9" s="1"/>
  <c r="F7" i="9"/>
  <c r="K38" i="14" l="1"/>
  <c r="M38" i="14" s="1"/>
  <c r="D38" i="15"/>
  <c r="K27" i="14"/>
  <c r="M27" i="14" s="1"/>
  <c r="D27" i="15"/>
  <c r="J25" i="14"/>
  <c r="K25" i="14" s="1"/>
  <c r="M25" i="14" s="1"/>
  <c r="J29" i="15"/>
  <c r="E29" i="15"/>
  <c r="D28" i="15"/>
  <c r="E28" i="15" s="1"/>
  <c r="D23" i="15"/>
  <c r="J22" i="14"/>
  <c r="K22" i="14" s="1"/>
  <c r="M22" i="14" s="1"/>
  <c r="K23" i="14"/>
  <c r="M23" i="14" s="1"/>
  <c r="K13" i="14"/>
  <c r="M13" i="14" s="1"/>
  <c r="E12" i="14"/>
  <c r="D11" i="14"/>
  <c r="E11" i="14" s="1"/>
  <c r="D49" i="14"/>
  <c r="E49" i="14" s="1"/>
  <c r="D37" i="15"/>
  <c r="K37" i="14"/>
  <c r="M37" i="14" s="1"/>
  <c r="J35" i="14"/>
  <c r="J15" i="15"/>
  <c r="E15" i="15"/>
  <c r="D13" i="15"/>
  <c r="K40" i="14"/>
  <c r="M40" i="14" s="1"/>
  <c r="J39" i="14"/>
  <c r="K39" i="14" s="1"/>
  <c r="M39" i="14" s="1"/>
  <c r="K26" i="15"/>
  <c r="M26" i="15" s="1"/>
  <c r="J49" i="13"/>
  <c r="K49" i="13" s="1"/>
  <c r="M49" i="13" s="1"/>
  <c r="K12" i="13"/>
  <c r="M12" i="13" s="1"/>
  <c r="J11" i="13"/>
  <c r="K11" i="13" s="1"/>
  <c r="M11" i="13" s="1"/>
  <c r="E41" i="15"/>
  <c r="D40" i="15"/>
  <c r="J41" i="15"/>
  <c r="K21" i="15"/>
  <c r="M21" i="15" s="1"/>
  <c r="J20" i="15"/>
  <c r="K20" i="15" s="1"/>
  <c r="M20" i="15" s="1"/>
  <c r="K36" i="15"/>
  <c r="M36" i="15" s="1"/>
  <c r="D32" i="14"/>
  <c r="E32" i="14" s="1"/>
  <c r="E35" i="14"/>
  <c r="J19" i="15"/>
  <c r="E19" i="15"/>
  <c r="D16" i="15"/>
  <c r="E16" i="15" s="1"/>
  <c r="I12" i="15"/>
  <c r="H11" i="15"/>
  <c r="I11" i="15" s="1"/>
  <c r="H49" i="15"/>
  <c r="I49" i="15" s="1"/>
  <c r="O8" i="9"/>
  <c r="AO8" i="9"/>
  <c r="L12" i="11"/>
  <c r="G7" i="9"/>
  <c r="I7" i="9" s="1"/>
  <c r="L7" i="9" s="1"/>
  <c r="AQ7" i="9"/>
  <c r="AR7" i="9" s="1"/>
  <c r="K15" i="15" l="1"/>
  <c r="M15" i="15" s="1"/>
  <c r="J13" i="15"/>
  <c r="K19" i="15"/>
  <c r="M19" i="15" s="1"/>
  <c r="J16" i="15"/>
  <c r="K16" i="15" s="1"/>
  <c r="M16" i="15" s="1"/>
  <c r="E40" i="15"/>
  <c r="D39" i="15"/>
  <c r="E39" i="15" s="1"/>
  <c r="K35" i="14"/>
  <c r="M35" i="14" s="1"/>
  <c r="J32" i="14"/>
  <c r="K32" i="14" s="1"/>
  <c r="M32" i="14" s="1"/>
  <c r="E13" i="15"/>
  <c r="J28" i="15"/>
  <c r="K28" i="15" s="1"/>
  <c r="M28" i="15" s="1"/>
  <c r="K29" i="15"/>
  <c r="M29" i="15" s="1"/>
  <c r="E38" i="15"/>
  <c r="J38" i="15"/>
  <c r="K38" i="15" s="1"/>
  <c r="M38" i="15" s="1"/>
  <c r="K41" i="15"/>
  <c r="M41" i="15" s="1"/>
  <c r="J40" i="15"/>
  <c r="J27" i="15"/>
  <c r="E27" i="15"/>
  <c r="D25" i="15"/>
  <c r="E25" i="15" s="1"/>
  <c r="J37" i="15"/>
  <c r="E37" i="15"/>
  <c r="D35" i="15"/>
  <c r="J12" i="14"/>
  <c r="J23" i="15"/>
  <c r="E23" i="15"/>
  <c r="D22" i="15"/>
  <c r="E22" i="15" s="1"/>
  <c r="R8" i="9"/>
  <c r="L12" i="13"/>
  <c r="L11" i="12"/>
  <c r="L49" i="12" s="1"/>
  <c r="AO7" i="9"/>
  <c r="L11" i="11"/>
  <c r="L49" i="11" s="1"/>
  <c r="J22" i="15" l="1"/>
  <c r="K22" i="15" s="1"/>
  <c r="M22" i="15" s="1"/>
  <c r="K23" i="15"/>
  <c r="M23" i="15" s="1"/>
  <c r="J49" i="14"/>
  <c r="K49" i="14" s="1"/>
  <c r="M49" i="14" s="1"/>
  <c r="J11" i="14"/>
  <c r="K11" i="14" s="1"/>
  <c r="M11" i="14" s="1"/>
  <c r="K12" i="14"/>
  <c r="M12" i="14" s="1"/>
  <c r="D12" i="15"/>
  <c r="J12" i="15"/>
  <c r="K13" i="15"/>
  <c r="M13" i="15" s="1"/>
  <c r="K37" i="15"/>
  <c r="M37" i="15" s="1"/>
  <c r="J35" i="15"/>
  <c r="J39" i="15"/>
  <c r="K39" i="15" s="1"/>
  <c r="M39" i="15" s="1"/>
  <c r="K40" i="15"/>
  <c r="M40" i="15" s="1"/>
  <c r="U8" i="9"/>
  <c r="L12" i="14"/>
  <c r="E35" i="15"/>
  <c r="D32" i="15"/>
  <c r="E32" i="15" s="1"/>
  <c r="K27" i="15"/>
  <c r="M27" i="15" s="1"/>
  <c r="J25" i="15"/>
  <c r="K25" i="15" s="1"/>
  <c r="M25" i="15" s="1"/>
  <c r="O7" i="9"/>
  <c r="K35" i="15" l="1"/>
  <c r="M35" i="15" s="1"/>
  <c r="J32" i="15"/>
  <c r="K32" i="15" s="1"/>
  <c r="M32" i="15" s="1"/>
  <c r="D49" i="15"/>
  <c r="E49" i="15" s="1"/>
  <c r="D11" i="15"/>
  <c r="E11" i="15" s="1"/>
  <c r="E12" i="15"/>
  <c r="K12" i="15"/>
  <c r="M12" i="15" s="1"/>
  <c r="J49" i="15"/>
  <c r="K49" i="15" s="1"/>
  <c r="M49" i="15" s="1"/>
  <c r="J11" i="15"/>
  <c r="K11" i="15" s="1"/>
  <c r="M11" i="15" s="1"/>
  <c r="X8" i="9"/>
  <c r="L12" i="15"/>
  <c r="R7" i="9"/>
  <c r="L11" i="13"/>
  <c r="L49" i="13" s="1"/>
  <c r="U7" i="9" l="1"/>
  <c r="L11" i="14"/>
  <c r="L49" i="14" s="1"/>
  <c r="X7" i="9" l="1"/>
  <c r="L11" i="15"/>
  <c r="L49" i="15" s="1"/>
</calcChain>
</file>

<file path=xl/sharedStrings.xml><?xml version="1.0" encoding="utf-8"?>
<sst xmlns="http://schemas.openxmlformats.org/spreadsheetml/2006/main" count="873" uniqueCount="166">
  <si>
    <t>Uraian</t>
  </si>
  <si>
    <t>Jumlah Anggaran</t>
  </si>
  <si>
    <t>Jumlah RAK</t>
  </si>
  <si>
    <t>Semester I</t>
  </si>
  <si>
    <t>Semester II</t>
  </si>
  <si>
    <t>Triwulan I</t>
  </si>
  <si>
    <t>Triwulan II</t>
  </si>
  <si>
    <t>Triwulan III</t>
  </si>
  <si>
    <t>Triwulan IV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</si>
  <si>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</si>
  <si>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</si>
  <si>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</si>
  <si>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</si>
  <si>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</si>
  <si>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</si>
  <si>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</si>
  <si>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</si>
  <si>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</si>
  <si>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</si>
  <si>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</si>
  <si>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</si>
  <si>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Kecamatan Pandanarum</t>
  </si>
  <si>
    <t>PROGRAM PENUNJANG URUSAN PEMERINTAHAN DAERAH KABUPATEN/KOTA</t>
  </si>
  <si>
    <t>Perencanaan, Penganggaran, dan Evaluasi Kinerja
Perangkat Daerah</t>
  </si>
  <si>
    <t>Penyusunan Dokumen Perencanaan Perangkat Daerah</t>
  </si>
  <si>
    <t>Koordinasi dan Penyusunan Laporan Capaian Kinerja dan
Ikhtisar Realisasi Kinerja SKPD</t>
  </si>
  <si>
    <t>Administrasi Keuangan Perangkat Daerah</t>
  </si>
  <si>
    <t>Penyediaan Gaji dan Tunjangan ASN</t>
  </si>
  <si>
    <t>Pelaksanaan Penatausahaan dan Pengujian/Verifikasi
Keuangan SKPD</t>
  </si>
  <si>
    <t>Koordinasi dan Penyusunan Laporan Keuangan Bulanan/
Triwulanan/ Semesteran SKPD</t>
  </si>
  <si>
    <t>Administrasi Umum Perangkat Daerah</t>
  </si>
  <si>
    <t>Penyediaan Bahan Logistik Kantor</t>
  </si>
  <si>
    <t>Pengadaan Barang Milik Daerah Penunjang Urusan
Pemerintah Daerah</t>
  </si>
  <si>
    <t>Pengadaan Peralatan dan Mesin Lainnya</t>
  </si>
  <si>
    <t>Penyediaan Jasa Penunjang Urusan Pemerintahan Daerah</t>
  </si>
  <si>
    <t>Penyediaan Jasa Komunikasi, Sumber Daya Air dan Listrik</t>
  </si>
  <si>
    <t>Penyediaan Jasa Pelayanan Umum  Kantor</t>
  </si>
  <si>
    <t>Pemeliharaan Barang Milik Daerah Penunjang Urusan
Pemerintahan Daerah</t>
  </si>
  <si>
    <t>Pemeliharaan/Rehabilitasi Gedung Kantor dan Bangunan
Lainnya</t>
  </si>
  <si>
    <t>Pemeliharaan/Rehabilitasi Sarana dan Prasarana Gedung
Kantor atau Bangunan Lainnya</t>
  </si>
  <si>
    <t>PROGRAM PENYELENGGARAAN PEMERINTAHAN DAN PELAYANAN PUBLIK</t>
  </si>
  <si>
    <t>Pelaksanaan Urusan Pemerintahan yang Dilimpahkan kepada Camat</t>
  </si>
  <si>
    <t>Pelaksanaan Urusan Pemerintahan yang terkait dengan
Nonperizinan</t>
  </si>
  <si>
    <t>Pelaksanaan Urusan Pemerintahan yang Terkait dengan
Kewenangan Lain yang Dilimpahkan</t>
  </si>
  <si>
    <t>PROGRAM PENYELENGGARAAN URUSAN PEMERINTAHAN UMUM</t>
  </si>
  <si>
    <t>Penyelenggaraan Urusan Pemerintahan Umum Sesuai
Penugasan Kepala Daerah</t>
  </si>
  <si>
    <t>Pelaksanaan Tugas Forum Koordinasi Pimpinan di
Kecamatan</t>
  </si>
  <si>
    <t>PROGRAM PEMBINAAN DAN PENGAWASAN PEMERINTAHAN DESA</t>
  </si>
  <si>
    <t>JUMLAH</t>
  </si>
  <si>
    <t>Pengadaan Mebel</t>
  </si>
  <si>
    <t>Koordinasi Pemeliharaan Prasarana dan Sarana
Pelayanan Umum</t>
  </si>
  <si>
    <t>Koordinasi/Sinergi dengan Perangkat Daerah dan/atau Instansi Vertikal yang Terkait dalam Pemeliharaan Sarana dan Prasarana Pelayanan Umum</t>
  </si>
  <si>
    <t>Fasilitasi, Rekomendasi dan Koordinasi Pembinaan dan Pengawasan Pemerintahan Desa</t>
  </si>
  <si>
    <t>Fasilitasi Penyusunan Peraturan Desa dan Peraturan Kepala Desa</t>
  </si>
  <si>
    <t>Fasilitasi Administrasi Tata Pemerintahan Desa</t>
  </si>
  <si>
    <t>Fasilitasi Sinkronisasi Perencanaan Pembangunan Daerah dengan Pembangunan Desa</t>
  </si>
  <si>
    <t>Fasilitasi Penyelenggaraan Ketenteraman dan Ketertiban Umum</t>
  </si>
  <si>
    <t>Koordinasi Pendampingan Desa di Wilayahnya</t>
  </si>
  <si>
    <t>Belanja Gaji Pokok PNS</t>
  </si>
  <si>
    <t>Belanja Tunjangan Keluarga PNS</t>
  </si>
  <si>
    <t>Belanja Tunjangan Jabatan PNS</t>
  </si>
  <si>
    <t>Belanja Tunjangan Fungsional Umum PNS</t>
  </si>
  <si>
    <t>Belanja Tunjangan Beras PNS</t>
  </si>
  <si>
    <t>Belanja Tunjangan PPh/Tunjangan Khusus PNS</t>
  </si>
  <si>
    <t>Belanja Pembulatan Gaji PNS</t>
  </si>
  <si>
    <t>Belanja Iuran Jaminan Kesehatan PNS</t>
  </si>
  <si>
    <t>Belanja Iuran Jaminan Kecelakaan Kerja PNS</t>
  </si>
  <si>
    <t>Belanja Iuran Jaminan Kematian PNS</t>
  </si>
  <si>
    <t>Tambahan Penghasilan berdasarkan Beban Kerja PNS</t>
  </si>
  <si>
    <t>Belanja Bahan-Isi Tabung Gas</t>
  </si>
  <si>
    <t>Belanja Alat/Bahan untuk Kegiatan Kantor-Alat Tulis Kantor</t>
  </si>
  <si>
    <t>Belanja Alat/Bahan untuk Kegiatan Kantor- Kertas dan Cover</t>
  </si>
  <si>
    <t>Belanja Alat/Bahan untuk Kegiatan Kantor-Benda Pos</t>
  </si>
  <si>
    <t>Belanja Alat/Bahan untuk Kegiatan Kantor-Bahan Komputer</t>
  </si>
  <si>
    <t>Belanja Alat/Bahan untuk Kegiatan Kantor-Perabot Kantor</t>
  </si>
  <si>
    <t>Belanja Alat/Bahan untuk Kegiatan Kantor-Alat Listrik</t>
  </si>
  <si>
    <t>Belanja Natura dan Pakan-Natura</t>
  </si>
  <si>
    <t>Belanja Makanan dan Minuman Rapat</t>
  </si>
  <si>
    <t>Belanja Perjalanan Dinas Dalam Kota</t>
  </si>
  <si>
    <t>Belanja Honorarium Penanggungjawaban Pengelola Keuangan</t>
  </si>
  <si>
    <t>ANGGARAN KAS MANUAL KEGIATAN LOGISTIK</t>
  </si>
  <si>
    <t>Belanja Alat/Bahan untuk Kegiatan Kantor- Bahan Cetak</t>
  </si>
  <si>
    <t>Honorarium Narasumber atau Pembahas, Moderator, Pembawa Acara, dan Panitia</t>
  </si>
  <si>
    <t>Transport Peserta</t>
  </si>
  <si>
    <t xml:space="preserve">Tahun </t>
  </si>
  <si>
    <t xml:space="preserve">ANGGARAN KAS MANUAL SUB KEGIATAN </t>
  </si>
  <si>
    <t>Belanja Perjalanan Dinas Paket Meeting Dalam Kota</t>
  </si>
  <si>
    <t>Pelaksanaan Urusan Pemerintahan yang Terkait dengan</t>
  </si>
  <si>
    <t>Pelaksanaan Urusan Pemerintahan yang Terkait dengan Pelayanan Perizinan Non Usaha</t>
  </si>
  <si>
    <t>Penyediaan Jasa Pemeliharaan, Biaya Pemeliharaan, Pajak dan Perizinan Kendaraan Dinas Operasional atau Lapangan</t>
  </si>
  <si>
    <t>TARGET FISIK BULANAN (%)</t>
  </si>
  <si>
    <t>Tambahan Penghasilan berdasarkan beban kerja</t>
  </si>
  <si>
    <t>KECAMATAN PANDANARUM</t>
  </si>
  <si>
    <t>No.</t>
  </si>
  <si>
    <t>PROGRAM, KEGIATAN, SUB KEGIATAN</t>
  </si>
  <si>
    <t>JUMLAH ANGGARAN</t>
  </si>
  <si>
    <t>KEUANGAN</t>
  </si>
  <si>
    <t>KETERANGAN</t>
  </si>
  <si>
    <t>realisasi s/d bulan lalu</t>
  </si>
  <si>
    <t>realisasi bulan ini</t>
  </si>
  <si>
    <t>target s/d bulan ini</t>
  </si>
  <si>
    <t>realisasi s/d bulan ini</t>
  </si>
  <si>
    <t>TARGET</t>
  </si>
  <si>
    <t>REALISASI</t>
  </si>
  <si>
    <t>(Rp.)</t>
  </si>
  <si>
    <t>Rp.</t>
  </si>
  <si>
    <t>%</t>
  </si>
  <si>
    <t xml:space="preserve">UNSUR KEWILAYAHAN </t>
  </si>
  <si>
    <t>01</t>
  </si>
  <si>
    <t xml:space="preserve">Perencanaan, Penganggaran, dan Evaluasi Kinerja Perangkat Daerah </t>
  </si>
  <si>
    <t xml:space="preserve">Administrasi Keuangan Perangkat Daerah </t>
  </si>
  <si>
    <t xml:space="preserve">Administrasi Umum Perangkat Daerah </t>
  </si>
  <si>
    <t>Pengadaan Barang Milik Daerah Penunjang
Urusan Pemerintah Daerah</t>
  </si>
  <si>
    <t xml:space="preserve">Penyediaan Jasa Penunjang Urusan Pemerintahan Daerah </t>
  </si>
  <si>
    <t xml:space="preserve">Penyediaan Jasa Komunikasi, Sumber Daya Air dan Listrik </t>
  </si>
  <si>
    <t xml:space="preserve">Penyediaan Jasa Pelayanan Umum Kantor </t>
  </si>
  <si>
    <t xml:space="preserve">Pemeliharaan Barang Milik Daerah Penunjang Urusan Pemerintahan Daerah </t>
  </si>
  <si>
    <t>Penyediaan Jasa Pemeliharaan, Biaya Pemeliharaan, dan Pajak Kendaraan Perorangan Dinas atau Kendaraan Dinas Jabatan</t>
  </si>
  <si>
    <t>Pemeliharaan/Rehabilitasi Gedung Kantor dan
Bangunan Lainnya</t>
  </si>
  <si>
    <t>Pemeliharaan/Rehabilitasi Sarana dan Prasarana Gedung Kantor atau Bangunan Lainnya</t>
  </si>
  <si>
    <t>02</t>
  </si>
  <si>
    <t xml:space="preserve">PROGRAM PENYELENGGARAAN PEMERINTAHAN DAN PELAYANAN PUBLIK </t>
  </si>
  <si>
    <t xml:space="preserve">Pelaksanaan Urusan Pemerintahan yang Dilimpahkan kepada Camat </t>
  </si>
  <si>
    <t>Pelaksanaan Urusan Pemerintahan yang Terkait Dengan Nonperizinan</t>
  </si>
  <si>
    <t>Pelaksanaan Urusan Pemerintahan yang Terkait Dengan Kewenangan yang di limpahkan</t>
  </si>
  <si>
    <t>04</t>
  </si>
  <si>
    <t xml:space="preserve">PROGRAM PENYELENGGARAAN URUSAN PEMERINTAHAN UMUM </t>
  </si>
  <si>
    <t xml:space="preserve">Penyelenggaraan Urusan Pemerintahan Umum sesuai Penugasan Kepala Daerah </t>
  </si>
  <si>
    <t xml:space="preserve">Pelaksanaan Tugas Forum Koordinasi Pimpinan di Kecamatan </t>
  </si>
  <si>
    <t xml:space="preserve">PROGRAM PEMBINAAN DAN PENGAWASAN PEMERINTAHAN DESA </t>
  </si>
  <si>
    <t xml:space="preserve">Fasilitasi, Rekomendasi dan Koordinasi Pembinaan dan Pengawasan Pemerintahan Desa </t>
  </si>
  <si>
    <t>Jumlah</t>
  </si>
  <si>
    <t>CAMAT PANDANARUM</t>
  </si>
  <si>
    <t>SAGIYO, S.IP</t>
  </si>
  <si>
    <t>Pembina</t>
  </si>
  <si>
    <t>NIP 19721007 199903 1 007</t>
  </si>
  <si>
    <t>S/D BULAN JANUARI  2025</t>
  </si>
  <si>
    <t>03</t>
  </si>
  <si>
    <t>Pandanarum, 05 Februari 2025</t>
  </si>
  <si>
    <t>LAPORAN PERKEMBANGAN PELAKSANAAN KEGIATAN APBD TAHUN 2025</t>
  </si>
  <si>
    <t>PROGRES FISIK</t>
  </si>
  <si>
    <t>S/D BULAN  FEBRUARI 2025</t>
  </si>
  <si>
    <t>Pandanarum, 05 Maret 2025</t>
  </si>
  <si>
    <t>S/D BULAN  MARET 2025</t>
  </si>
  <si>
    <t>Pandanarum, 05 April 2025</t>
  </si>
  <si>
    <t>S/D BULAN  APRIL 2025</t>
  </si>
  <si>
    <t>Pandanarum, 05 Mei 2025</t>
  </si>
  <si>
    <t>PAGU MURNI</t>
  </si>
  <si>
    <t>Akumulasi
(E + F )</t>
  </si>
  <si>
    <t>Akumulasi
(G + H )</t>
  </si>
  <si>
    <t>Akumulasi
(I + J )</t>
  </si>
  <si>
    <t>Akumulasi
(K + L )</t>
  </si>
  <si>
    <t>Akumulasi
(M+ N )</t>
  </si>
  <si>
    <t>Akumulasi
(O + P )</t>
  </si>
  <si>
    <t>Akumulasi
(Q + R )</t>
  </si>
  <si>
    <t>Akumulasi
(S + T )</t>
  </si>
  <si>
    <t>Akumulasi
(U + V )</t>
  </si>
  <si>
    <t>Akumulasi
(W + X )</t>
  </si>
  <si>
    <t>Akumulasi
(Y + Z )</t>
  </si>
  <si>
    <t>S/D BULAN  MEI 2025</t>
  </si>
  <si>
    <t>Pandanarum, 05 Juni 2025</t>
  </si>
  <si>
    <t>Plt.CAMAT PANDANARUM</t>
  </si>
  <si>
    <t>SRI WAHJUNI, SE</t>
  </si>
  <si>
    <t>NIP  197102 17200212 2 006</t>
  </si>
  <si>
    <t>S/D BULAN  JUNI 2025</t>
  </si>
  <si>
    <t>Pandanarum, 05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</si>
</sst>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\-_);_(@_)"/>
    <numFmt numFmtId="165" formatCode="_-* #,##0.000_-;\-* #,##0.000_-;_-* \-??_-;_-@_-"/>
    <numFmt numFmtId="166" formatCode="_-* #,##0_-;\-* #,##0_-;_-* \-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u/>
      <sz val="11"/>
      <name val="Tahoma"/>
      <family val="2"/>
    </font>
    <font>
      <b/>
      <sz val="12"/>
      <name val="Tahoma"/>
      <family val="2"/>
    </font>
    <font>
      <b/>
      <sz val="10"/>
      <color theme="1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  <font>
      <b/>
      <u/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FBE3D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Border="0" applyProtection="0"/>
  </cellStyleXfs>
  <cellXfs count="20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1" fontId="2" fillId="4" borderId="3" xfId="1" applyFont="1" applyFill="1" applyBorder="1" applyAlignment="1">
      <alignment horizontal="center" vertical="center" wrapText="1"/>
    </xf>
    <xf numFmtId="41" fontId="2" fillId="5" borderId="3" xfId="1" applyFont="1" applyFill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 wrapText="1"/>
    </xf>
    <xf numFmtId="41" fontId="2" fillId="5" borderId="3" xfId="1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 wrapText="1"/>
    </xf>
    <xf numFmtId="41" fontId="2" fillId="3" borderId="2" xfId="1" applyFont="1" applyFill="1" applyBorder="1" applyAlignment="1">
      <alignment horizontal="center" vertical="center"/>
    </xf>
    <xf numFmtId="41" fontId="2" fillId="5" borderId="4" xfId="1" applyFont="1" applyFill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wrapText="1"/>
    </xf>
    <xf numFmtId="41" fontId="3" fillId="0" borderId="0" xfId="1" applyFont="1"/>
    <xf numFmtId="41" fontId="2" fillId="3" borderId="4" xfId="1" applyFont="1" applyFill="1" applyBorder="1" applyAlignment="1">
      <alignment horizontal="center" vertical="center"/>
    </xf>
    <xf numFmtId="41" fontId="2" fillId="4" borderId="4" xfId="1" applyFont="1" applyFill="1" applyBorder="1" applyAlignment="1">
      <alignment horizontal="center" vertical="center" wrapText="1"/>
    </xf>
    <xf numFmtId="41" fontId="2" fillId="5" borderId="4" xfId="1" applyFont="1" applyFill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 wrapText="1"/>
    </xf>
    <xf numFmtId="41" fontId="2" fillId="0" borderId="4" xfId="1" applyFont="1" applyFill="1" applyBorder="1" applyAlignment="1">
      <alignment horizontal="center" vertical="center" wrapText="1"/>
    </xf>
    <xf numFmtId="41" fontId="5" fillId="2" borderId="4" xfId="1" applyFont="1" applyFill="1" applyBorder="1" applyAlignment="1">
      <alignment horizontal="center" vertical="center" wrapText="1"/>
    </xf>
    <xf numFmtId="41" fontId="2" fillId="3" borderId="5" xfId="1" applyFont="1" applyFill="1" applyBorder="1" applyAlignment="1">
      <alignment horizontal="center" vertical="center"/>
    </xf>
    <xf numFmtId="41" fontId="2" fillId="4" borderId="5" xfId="1" applyFont="1" applyFill="1" applyBorder="1" applyAlignment="1">
      <alignment horizontal="center" vertical="center" wrapText="1"/>
    </xf>
    <xf numFmtId="41" fontId="2" fillId="5" borderId="5" xfId="1" applyFont="1" applyFill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/>
    </xf>
    <xf numFmtId="41" fontId="2" fillId="5" borderId="5" xfId="1" applyFont="1" applyFill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" fontId="0" fillId="0" borderId="3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41" fontId="0" fillId="6" borderId="1" xfId="1" applyFont="1" applyFill="1" applyBorder="1" applyAlignment="1">
      <alignment vertical="center"/>
    </xf>
    <xf numFmtId="41" fontId="0" fillId="0" borderId="1" xfId="1" applyFont="1" applyBorder="1" applyAlignment="1">
      <alignment vertical="center"/>
    </xf>
    <xf numFmtId="41" fontId="0" fillId="0" borderId="1" xfId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3" xfId="0" applyNumberFormat="1" applyBorder="1" applyAlignment="1">
      <alignment vertical="center" wrapText="1"/>
    </xf>
    <xf numFmtId="1" fontId="8" fillId="0" borderId="0" xfId="0" applyNumberFormat="1" applyFont="1"/>
    <xf numFmtId="41" fontId="8" fillId="0" borderId="0" xfId="1" applyFont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165" fontId="12" fillId="0" borderId="1" xfId="2" applyNumberFormat="1" applyFont="1" applyBorder="1" applyAlignment="1" applyProtection="1">
      <alignment horizontal="right" vertical="top"/>
    </xf>
    <xf numFmtId="166" fontId="12" fillId="0" borderId="1" xfId="2" applyNumberFormat="1" applyFont="1" applyBorder="1" applyAlignment="1" applyProtection="1">
      <alignment horizontal="right" vertical="top"/>
    </xf>
    <xf numFmtId="166" fontId="13" fillId="0" borderId="1" xfId="2" applyNumberFormat="1" applyFont="1" applyBorder="1" applyAlignment="1" applyProtection="1">
      <alignment horizontal="right" vertical="top"/>
    </xf>
    <xf numFmtId="0" fontId="11" fillId="4" borderId="1" xfId="3" quotePrefix="1" applyNumberFormat="1" applyFont="1" applyFill="1" applyBorder="1" applyAlignment="1" applyProtection="1">
      <alignment horizontal="center" vertical="center"/>
    </xf>
    <xf numFmtId="0" fontId="11" fillId="5" borderId="1" xfId="3" applyNumberFormat="1" applyFont="1" applyFill="1" applyBorder="1" applyAlignment="1" applyProtection="1">
      <alignment horizontal="left" vertical="center" wrapText="1"/>
    </xf>
    <xf numFmtId="0" fontId="10" fillId="0" borderId="1" xfId="3" applyNumberFormat="1" applyFont="1" applyBorder="1" applyAlignment="1" applyProtection="1">
      <alignment horizontal="left" vertical="center" wrapText="1"/>
    </xf>
    <xf numFmtId="0" fontId="11" fillId="4" borderId="1" xfId="3" applyNumberFormat="1" applyFont="1" applyFill="1" applyBorder="1" applyAlignment="1" applyProtection="1">
      <alignment horizontal="left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0" fontId="16" fillId="0" borderId="0" xfId="0" applyFont="1"/>
    <xf numFmtId="0" fontId="14" fillId="0" borderId="0" xfId="3" applyNumberFormat="1" applyFont="1" applyBorder="1" applyProtection="1"/>
    <xf numFmtId="0" fontId="12" fillId="0" borderId="0" xfId="3" applyNumberFormat="1" applyFont="1" applyBorder="1" applyAlignment="1" applyProtection="1">
      <alignment horizontal="left" vertical="top" wrapText="1"/>
    </xf>
    <xf numFmtId="0" fontId="16" fillId="0" borderId="0" xfId="0" applyFont="1" applyAlignment="1">
      <alignment vertical="center"/>
    </xf>
    <xf numFmtId="41" fontId="16" fillId="0" borderId="0" xfId="1" applyFont="1" applyAlignment="1"/>
    <xf numFmtId="2" fontId="16" fillId="0" borderId="0" xfId="0" applyNumberFormat="1" applyFont="1"/>
    <xf numFmtId="164" fontId="12" fillId="0" borderId="0" xfId="3" applyFont="1" applyBorder="1" applyAlignment="1" applyProtection="1">
      <alignment vertical="top"/>
    </xf>
    <xf numFmtId="0" fontId="11" fillId="0" borderId="0" xfId="3" applyNumberFormat="1" applyFont="1" applyBorder="1" applyAlignment="1" applyProtection="1">
      <alignment horizontal="left" vertical="center"/>
    </xf>
    <xf numFmtId="0" fontId="11" fillId="0" borderId="0" xfId="3" applyNumberFormat="1" applyFont="1" applyBorder="1" applyAlignment="1" applyProtection="1">
      <alignment horizontal="left" vertical="center" wrapText="1"/>
    </xf>
    <xf numFmtId="41" fontId="17" fillId="0" borderId="0" xfId="1" applyFont="1" applyBorder="1" applyAlignment="1" applyProtection="1">
      <alignment horizontal="left" vertical="center"/>
    </xf>
    <xf numFmtId="0" fontId="17" fillId="0" borderId="0" xfId="3" applyNumberFormat="1" applyFont="1" applyBorder="1" applyAlignment="1" applyProtection="1">
      <alignment horizontal="left" vertical="center"/>
    </xf>
    <xf numFmtId="2" fontId="17" fillId="0" borderId="0" xfId="3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right"/>
    </xf>
    <xf numFmtId="0" fontId="11" fillId="0" borderId="1" xfId="3" applyNumberFormat="1" applyFont="1" applyBorder="1" applyAlignment="1" applyProtection="1">
      <alignment horizontal="center" vertical="center" wrapText="1"/>
    </xf>
    <xf numFmtId="41" fontId="11" fillId="0" borderId="1" xfId="1" applyFont="1" applyBorder="1" applyAlignment="1" applyProtection="1">
      <alignment horizontal="center" vertical="center"/>
    </xf>
    <xf numFmtId="2" fontId="11" fillId="0" borderId="1" xfId="3" applyNumberFormat="1" applyFont="1" applyBorder="1" applyAlignment="1" applyProtection="1">
      <alignment horizontal="center" vertical="center"/>
    </xf>
    <xf numFmtId="0" fontId="11" fillId="0" borderId="1" xfId="3" applyNumberFormat="1" applyFont="1" applyBorder="1" applyAlignment="1" applyProtection="1">
      <alignment horizontal="left" vertical="center" wrapText="1"/>
    </xf>
    <xf numFmtId="0" fontId="18" fillId="0" borderId="1" xfId="3" applyNumberFormat="1" applyFont="1" applyBorder="1" applyAlignment="1" applyProtection="1">
      <alignment horizontal="center" vertical="center"/>
    </xf>
    <xf numFmtId="0" fontId="18" fillId="0" borderId="1" xfId="3" applyNumberFormat="1" applyFont="1" applyBorder="1" applyAlignment="1" applyProtection="1">
      <alignment horizontal="left" vertical="center" wrapText="1"/>
    </xf>
    <xf numFmtId="43" fontId="18" fillId="0" borderId="1" xfId="2" applyFont="1" applyBorder="1" applyAlignment="1" applyProtection="1">
      <alignment vertical="center"/>
    </xf>
    <xf numFmtId="43" fontId="18" fillId="0" borderId="1" xfId="2" applyFont="1" applyBorder="1" applyAlignment="1" applyProtection="1"/>
    <xf numFmtId="41" fontId="18" fillId="0" borderId="1" xfId="1" applyFont="1" applyBorder="1" applyAlignment="1" applyProtection="1"/>
    <xf numFmtId="164" fontId="18" fillId="0" borderId="0" xfId="3" applyFont="1" applyBorder="1" applyAlignment="1" applyProtection="1">
      <alignment vertical="center"/>
    </xf>
    <xf numFmtId="43" fontId="14" fillId="4" borderId="1" xfId="2" applyFont="1" applyFill="1" applyBorder="1" applyAlignment="1" applyProtection="1">
      <alignment horizontal="right" vertical="center"/>
    </xf>
    <xf numFmtId="43" fontId="14" fillId="0" borderId="1" xfId="2" applyFont="1" applyBorder="1" applyAlignment="1" applyProtection="1"/>
    <xf numFmtId="43" fontId="14" fillId="4" borderId="1" xfId="2" applyFont="1" applyFill="1" applyBorder="1" applyAlignment="1" applyProtection="1"/>
    <xf numFmtId="0" fontId="19" fillId="5" borderId="1" xfId="0" quotePrefix="1" applyFont="1" applyFill="1" applyBorder="1" applyAlignment="1">
      <alignment horizontal="center" vertical="center"/>
    </xf>
    <xf numFmtId="43" fontId="14" fillId="5" borderId="1" xfId="2" applyFont="1" applyFill="1" applyBorder="1" applyAlignment="1" applyProtection="1">
      <alignment vertical="center"/>
    </xf>
    <xf numFmtId="43" fontId="14" fillId="5" borderId="1" xfId="2" applyFont="1" applyFill="1" applyBorder="1" applyAlignment="1" applyProtection="1"/>
    <xf numFmtId="41" fontId="16" fillId="5" borderId="1" xfId="1" applyFont="1" applyFill="1" applyBorder="1" applyAlignment="1" applyProtection="1"/>
    <xf numFmtId="43" fontId="16" fillId="5" borderId="1" xfId="2" applyFont="1" applyFill="1" applyBorder="1" applyAlignment="1" applyProtection="1"/>
    <xf numFmtId="43" fontId="12" fillId="0" borderId="1" xfId="2" applyFont="1" applyBorder="1" applyAlignment="1" applyProtection="1">
      <alignment vertical="center"/>
    </xf>
    <xf numFmtId="41" fontId="16" fillId="0" borderId="1" xfId="1" applyFont="1" applyFill="1" applyBorder="1" applyAlignment="1" applyProtection="1"/>
    <xf numFmtId="41" fontId="14" fillId="0" borderId="1" xfId="1" applyFont="1" applyBorder="1" applyAlignment="1" applyProtection="1"/>
    <xf numFmtId="41" fontId="16" fillId="0" borderId="1" xfId="1" applyFont="1" applyBorder="1" applyAlignment="1"/>
    <xf numFmtId="0" fontId="11" fillId="5" borderId="1" xfId="3" quotePrefix="1" applyNumberFormat="1" applyFont="1" applyFill="1" applyBorder="1" applyAlignment="1" applyProtection="1">
      <alignment horizontal="center" vertical="center"/>
    </xf>
    <xf numFmtId="43" fontId="19" fillId="5" borderId="1" xfId="2" applyFont="1" applyFill="1" applyBorder="1" applyAlignment="1" applyProtection="1">
      <alignment vertical="center"/>
    </xf>
    <xf numFmtId="41" fontId="14" fillId="5" borderId="1" xfId="1" applyFont="1" applyFill="1" applyBorder="1" applyAlignment="1" applyProtection="1"/>
    <xf numFmtId="0" fontId="11" fillId="5" borderId="1" xfId="3" applyNumberFormat="1" applyFont="1" applyFill="1" applyBorder="1" applyAlignment="1" applyProtection="1">
      <alignment horizontal="center" vertical="center"/>
    </xf>
    <xf numFmtId="43" fontId="19" fillId="5" borderId="1" xfId="2" applyFont="1" applyFill="1" applyBorder="1" applyAlignment="1" applyProtection="1"/>
    <xf numFmtId="43" fontId="14" fillId="4" borderId="1" xfId="2" applyFont="1" applyFill="1" applyBorder="1" applyAlignment="1" applyProtection="1">
      <alignment vertical="center"/>
    </xf>
    <xf numFmtId="0" fontId="11" fillId="0" borderId="1" xfId="3" quotePrefix="1" applyNumberFormat="1" applyFont="1" applyBorder="1" applyAlignment="1" applyProtection="1">
      <alignment horizontal="center" vertical="center"/>
    </xf>
    <xf numFmtId="43" fontId="12" fillId="0" borderId="1" xfId="2" applyFont="1" applyFill="1" applyBorder="1" applyAlignment="1" applyProtection="1">
      <alignment vertical="center"/>
    </xf>
    <xf numFmtId="43" fontId="14" fillId="0" borderId="1" xfId="2" applyFont="1" applyFill="1" applyBorder="1" applyAlignment="1" applyProtection="1"/>
    <xf numFmtId="41" fontId="14" fillId="0" borderId="1" xfId="1" applyFont="1" applyFill="1" applyBorder="1" applyAlignment="1" applyProtection="1"/>
    <xf numFmtId="41" fontId="14" fillId="4" borderId="1" xfId="1" applyFont="1" applyFill="1" applyBorder="1" applyAlignment="1" applyProtection="1"/>
    <xf numFmtId="41" fontId="12" fillId="0" borderId="1" xfId="1" applyFont="1" applyBorder="1" applyAlignment="1" applyProtection="1"/>
    <xf numFmtId="43" fontId="14" fillId="0" borderId="1" xfId="2" applyFont="1" applyBorder="1" applyAlignment="1" applyProtection="1">
      <alignment vertical="center"/>
    </xf>
    <xf numFmtId="0" fontId="20" fillId="0" borderId="0" xfId="3" applyNumberFormat="1" applyFont="1" applyBorder="1" applyProtection="1"/>
    <xf numFmtId="0" fontId="20" fillId="0" borderId="0" xfId="3" applyNumberFormat="1" applyFont="1" applyBorder="1" applyAlignment="1" applyProtection="1">
      <alignment wrapText="1"/>
    </xf>
    <xf numFmtId="164" fontId="20" fillId="0" borderId="0" xfId="3" applyFont="1" applyBorder="1" applyAlignment="1" applyProtection="1">
      <alignment vertical="center"/>
    </xf>
    <xf numFmtId="41" fontId="20" fillId="0" borderId="0" xfId="1" applyFont="1" applyBorder="1" applyAlignment="1" applyProtection="1"/>
    <xf numFmtId="164" fontId="20" fillId="0" borderId="0" xfId="3" applyFont="1" applyBorder="1" applyProtection="1"/>
    <xf numFmtId="2" fontId="20" fillId="0" borderId="0" xfId="3" applyNumberFormat="1" applyFont="1" applyBorder="1" applyProtection="1"/>
    <xf numFmtId="0" fontId="20" fillId="0" borderId="0" xfId="3" applyNumberFormat="1" applyFont="1" applyBorder="1" applyAlignment="1" applyProtection="1">
      <alignment horizontal="right" wrapText="1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/>
    </xf>
    <xf numFmtId="164" fontId="21" fillId="0" borderId="0" xfId="3" applyFont="1" applyBorder="1" applyAlignment="1" applyProtection="1">
      <alignment vertical="center"/>
    </xf>
    <xf numFmtId="164" fontId="18" fillId="0" borderId="0" xfId="3" applyFont="1" applyBorder="1" applyAlignment="1" applyProtection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41" fontId="18" fillId="0" borderId="0" xfId="1" applyFont="1" applyBorder="1" applyAlignment="1" applyProtection="1"/>
    <xf numFmtId="164" fontId="18" fillId="0" borderId="0" xfId="3" applyFont="1" applyBorder="1" applyProtection="1"/>
    <xf numFmtId="2" fontId="18" fillId="0" borderId="0" xfId="3" applyNumberFormat="1" applyFont="1" applyBorder="1" applyProtection="1"/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11" fillId="0" borderId="4" xfId="3" applyNumberFormat="1" applyFont="1" applyBorder="1" applyAlignment="1" applyProtection="1">
      <alignment horizontal="center" vertical="center" wrapText="1"/>
    </xf>
    <xf numFmtId="0" fontId="11" fillId="0" borderId="4" xfId="3" applyNumberFormat="1" applyFont="1" applyBorder="1" applyAlignment="1" applyProtection="1">
      <alignment horizontal="center" vertical="center"/>
    </xf>
    <xf numFmtId="0" fontId="18" fillId="0" borderId="4" xfId="3" applyNumberFormat="1" applyFont="1" applyBorder="1" applyAlignment="1" applyProtection="1">
      <alignment vertical="center"/>
    </xf>
    <xf numFmtId="0" fontId="10" fillId="4" borderId="4" xfId="3" applyNumberFormat="1" applyFont="1" applyFill="1" applyBorder="1" applyAlignment="1" applyProtection="1">
      <alignment vertical="center"/>
    </xf>
    <xf numFmtId="0" fontId="10" fillId="5" borderId="4" xfId="3" applyNumberFormat="1" applyFont="1" applyFill="1" applyBorder="1" applyAlignment="1" applyProtection="1">
      <alignment vertical="center"/>
    </xf>
    <xf numFmtId="0" fontId="11" fillId="0" borderId="4" xfId="3" applyNumberFormat="1" applyFont="1" applyBorder="1" applyAlignment="1" applyProtection="1">
      <alignment vertical="center"/>
    </xf>
    <xf numFmtId="0" fontId="11" fillId="5" borderId="4" xfId="3" applyNumberFormat="1" applyFont="1" applyFill="1" applyBorder="1" applyAlignment="1" applyProtection="1">
      <alignment vertical="center"/>
    </xf>
    <xf numFmtId="0" fontId="11" fillId="4" borderId="4" xfId="3" applyNumberFormat="1" applyFont="1" applyFill="1" applyBorder="1" applyAlignment="1" applyProtection="1">
      <alignment vertical="center"/>
    </xf>
    <xf numFmtId="0" fontId="16" fillId="0" borderId="9" xfId="0" applyFont="1" applyBorder="1"/>
    <xf numFmtId="164" fontId="12" fillId="0" borderId="9" xfId="3" applyFont="1" applyBorder="1" applyAlignment="1" applyProtection="1">
      <alignment horizontal="right" vertical="top"/>
    </xf>
    <xf numFmtId="0" fontId="12" fillId="0" borderId="9" xfId="3" applyNumberFormat="1" applyFont="1" applyBorder="1" applyAlignment="1" applyProtection="1">
      <alignment horizontal="right" vertical="top"/>
    </xf>
    <xf numFmtId="164" fontId="18" fillId="0" borderId="9" xfId="3" applyFont="1" applyBorder="1" applyAlignment="1" applyProtection="1">
      <alignment vertical="center"/>
    </xf>
    <xf numFmtId="164" fontId="12" fillId="0" borderId="9" xfId="3" applyFont="1" applyBorder="1" applyAlignment="1" applyProtection="1">
      <alignment vertical="center"/>
    </xf>
    <xf numFmtId="164" fontId="14" fillId="0" borderId="9" xfId="3" applyFont="1" applyBorder="1" applyAlignment="1" applyProtection="1">
      <alignment vertical="center"/>
    </xf>
    <xf numFmtId="43" fontId="12" fillId="0" borderId="1" xfId="2" applyFont="1" applyBorder="1" applyAlignment="1" applyProtection="1"/>
    <xf numFmtId="43" fontId="12" fillId="0" borderId="1" xfId="2" applyFont="1" applyFill="1" applyBorder="1" applyAlignment="1" applyProtection="1"/>
    <xf numFmtId="41" fontId="2" fillId="3" borderId="1" xfId="1" applyFont="1" applyFill="1" applyBorder="1" applyAlignment="1">
      <alignment horizontal="center" vertical="center"/>
    </xf>
    <xf numFmtId="41" fontId="2" fillId="4" borderId="1" xfId="1" applyFont="1" applyFill="1" applyBorder="1" applyAlignment="1">
      <alignment horizontal="center" vertical="center" wrapText="1"/>
    </xf>
    <xf numFmtId="41" fontId="2" fillId="5" borderId="1" xfId="1" applyFont="1" applyFill="1" applyBorder="1" applyAlignment="1">
      <alignment horizontal="center" vertical="center" wrapText="1"/>
    </xf>
    <xf numFmtId="41" fontId="2" fillId="5" borderId="1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 wrapText="1"/>
    </xf>
    <xf numFmtId="43" fontId="14" fillId="0" borderId="0" xfId="2" applyFont="1" applyFill="1" applyBorder="1" applyAlignment="1" applyProtection="1">
      <alignment horizontal="right" vertical="center"/>
    </xf>
    <xf numFmtId="3" fontId="16" fillId="0" borderId="0" xfId="0" applyNumberFormat="1" applyFont="1"/>
    <xf numFmtId="41" fontId="5" fillId="0" borderId="4" xfId="1" applyFont="1" applyFill="1" applyBorder="1" applyAlignment="1">
      <alignment horizontal="center" vertical="center" wrapText="1"/>
    </xf>
    <xf numFmtId="41" fontId="5" fillId="0" borderId="4" xfId="1" applyFont="1" applyFill="1" applyBorder="1" applyAlignment="1">
      <alignment horizontal="center" vertical="center"/>
    </xf>
    <xf numFmtId="41" fontId="2" fillId="3" borderId="0" xfId="1" applyFont="1" applyFill="1" applyBorder="1" applyAlignment="1">
      <alignment horizontal="center" vertical="center"/>
    </xf>
    <xf numFmtId="41" fontId="2" fillId="4" borderId="0" xfId="1" applyFont="1" applyFill="1" applyBorder="1" applyAlignment="1">
      <alignment horizontal="center" vertical="center" wrapText="1"/>
    </xf>
    <xf numFmtId="41" fontId="2" fillId="5" borderId="0" xfId="1" applyFont="1" applyFill="1" applyBorder="1" applyAlignment="1">
      <alignment horizontal="center" vertical="center" wrapText="1"/>
    </xf>
    <xf numFmtId="41" fontId="5" fillId="0" borderId="0" xfId="1" applyFont="1" applyBorder="1" applyAlignment="1">
      <alignment horizontal="center" vertical="center"/>
    </xf>
    <xf numFmtId="41" fontId="5" fillId="0" borderId="0" xfId="1" applyFont="1" applyBorder="1" applyAlignment="1">
      <alignment horizontal="center" vertical="center" wrapText="1"/>
    </xf>
    <xf numFmtId="41" fontId="2" fillId="5" borderId="0" xfId="1" applyFont="1" applyFill="1" applyBorder="1" applyAlignment="1">
      <alignment horizontal="center" vertical="center"/>
    </xf>
    <xf numFmtId="41" fontId="5" fillId="2" borderId="0" xfId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1" fontId="4" fillId="0" borderId="4" xfId="0" applyNumberFormat="1" applyFont="1" applyBorder="1" applyAlignment="1">
      <alignment horizontal="left" vertical="top"/>
    </xf>
    <xf numFmtId="41" fontId="2" fillId="4" borderId="8" xfId="1" applyFont="1" applyFill="1" applyBorder="1" applyAlignment="1">
      <alignment horizontal="center" vertical="center" wrapText="1"/>
    </xf>
    <xf numFmtId="41" fontId="2" fillId="5" borderId="8" xfId="1" applyFont="1" applyFill="1" applyBorder="1" applyAlignment="1">
      <alignment horizontal="center" vertical="center" wrapText="1"/>
    </xf>
    <xf numFmtId="41" fontId="2" fillId="5" borderId="10" xfId="1" applyFont="1" applyFill="1" applyBorder="1" applyAlignment="1">
      <alignment horizontal="center" vertical="center"/>
    </xf>
    <xf numFmtId="41" fontId="5" fillId="0" borderId="8" xfId="1" applyFont="1" applyBorder="1" applyAlignment="1">
      <alignment horizontal="center" vertical="center" wrapText="1"/>
    </xf>
    <xf numFmtId="41" fontId="2" fillId="5" borderId="8" xfId="1" applyFont="1" applyFill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2" borderId="8" xfId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43" fontId="16" fillId="0" borderId="0" xfId="0" applyNumberFormat="1" applyFont="1"/>
    <xf numFmtId="166" fontId="12" fillId="0" borderId="1" xfId="2" applyNumberFormat="1" applyFont="1" applyBorder="1" applyAlignment="1" applyProtection="1">
      <alignment horizontal="right" vertical="center"/>
    </xf>
    <xf numFmtId="166" fontId="12" fillId="0" borderId="1" xfId="2" applyNumberFormat="1" applyFont="1" applyBorder="1" applyAlignment="1" applyProtection="1">
      <alignment horizontal="right"/>
    </xf>
    <xf numFmtId="0" fontId="5" fillId="2" borderId="1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1" fillId="0" borderId="1" xfId="3" applyNumberFormat="1" applyFont="1" applyBorder="1" applyAlignment="1" applyProtection="1">
      <alignment horizontal="center" vertical="center"/>
    </xf>
    <xf numFmtId="0" fontId="15" fillId="0" borderId="0" xfId="3" applyNumberFormat="1" applyFont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" fontId="2" fillId="0" borderId="7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">
    <cellStyle name="Comma" xfId="2" builtinId="3"/>
    <cellStyle name="Comma [0]" xfId="1" builtinId="6"/>
    <cellStyle name="Normal" xfId="0" builtinId="0"/>
    <cellStyle name="TableStyleLight1" xfId="3" xr:uid="{8E5E0174-5EC7-488D-9D5C-86632ADA85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93135</xdr:colOff>
      <xdr:row>50</xdr:row>
      <xdr:rowOff>1</xdr:rowOff>
    </xdr:from>
    <xdr:to>
      <xdr:col>9</xdr:col>
      <xdr:colOff>1683519</xdr:colOff>
      <xdr:row>59</xdr:row>
      <xdr:rowOff>67735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192BA7-8FE9-1551-14D1-67D797232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61634">
          <a:off x="12581468" y="13876868"/>
          <a:ext cx="2284651" cy="1820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0825-FDC3-44E9-8718-5AD6F826126C}">
  <dimension ref="A1:AG65"/>
  <sheetViews>
    <sheetView zoomScale="102" zoomScaleNormal="90" workbookViewId="0">
      <pane ySplit="3" topLeftCell="A41" activePane="bottomLeft" state="frozen"/>
      <selection pane="bottomLeft" activeCell="O57" sqref="O57"/>
    </sheetView>
  </sheetViews>
  <sheetFormatPr defaultColWidth="9.109375" defaultRowHeight="13.8" x14ac:dyDescent="0.25"/>
  <cols>
    <col min="1" max="1" width="47.109375" style="7" customWidth="1"/>
    <col min="2" max="2" width="26.6640625" style="7" hidden="1" customWidth="1"/>
    <col min="3" max="4" width="15.6640625" style="8" customWidth="1"/>
    <col min="5" max="10" width="12.6640625" style="8" customWidth="1"/>
    <col min="11" max="11" width="14" style="8" customWidth="1"/>
    <col min="12" max="12" width="12.6640625" style="8" customWidth="1"/>
    <col min="13" max="13" width="14" style="8" customWidth="1"/>
    <col min="14" max="14" width="12.6640625" style="8" customWidth="1"/>
    <col min="15" max="15" width="14.109375" style="8" customWidth="1"/>
    <col min="16" max="16" width="12.6640625" style="8" customWidth="1"/>
    <col min="17" max="17" width="13.88671875" style="8" customWidth="1"/>
    <col min="18" max="18" width="12.6640625" style="8" customWidth="1"/>
    <col min="19" max="19" width="13.88671875" style="8" customWidth="1"/>
    <col min="20" max="20" width="12.6640625" style="8" customWidth="1"/>
    <col min="21" max="21" width="13.5546875" style="8" customWidth="1"/>
    <col min="22" max="22" width="12.6640625" style="8" customWidth="1"/>
    <col min="23" max="23" width="13.6640625" style="8" customWidth="1"/>
    <col min="24" max="24" width="12.6640625" style="8" customWidth="1"/>
    <col min="25" max="25" width="13.6640625" style="8" customWidth="1"/>
    <col min="26" max="26" width="12.6640625" style="8" customWidth="1"/>
    <col min="27" max="27" width="14.33203125" style="8" customWidth="1"/>
    <col min="28" max="28" width="9.109375" style="3"/>
    <col min="29" max="29" width="16.44140625" style="3" customWidth="1"/>
    <col min="30" max="30" width="16.109375" style="3" customWidth="1"/>
    <col min="31" max="32" width="9.109375" style="3"/>
    <col min="33" max="33" width="15.33203125" style="3" customWidth="1"/>
    <col min="34" max="16384" width="9.109375" style="3"/>
  </cols>
  <sheetData>
    <row r="1" spans="1:33" ht="15" customHeight="1" x14ac:dyDescent="0.25">
      <c r="A1" s="187" t="s">
        <v>0</v>
      </c>
      <c r="B1" s="1"/>
      <c r="C1" s="188" t="s">
        <v>1</v>
      </c>
      <c r="D1" s="188" t="s">
        <v>2</v>
      </c>
      <c r="E1" s="190" t="s">
        <v>3</v>
      </c>
      <c r="F1" s="191"/>
      <c r="G1" s="191"/>
      <c r="H1" s="191"/>
      <c r="I1" s="191"/>
      <c r="J1" s="191"/>
      <c r="K1" s="191"/>
      <c r="L1" s="191"/>
      <c r="M1" s="191"/>
      <c r="N1" s="191"/>
      <c r="O1" s="192"/>
      <c r="P1" s="189" t="s">
        <v>4</v>
      </c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</row>
    <row r="2" spans="1:33" ht="15" customHeight="1" x14ac:dyDescent="0.25">
      <c r="A2" s="187" t="s">
        <v>0</v>
      </c>
      <c r="B2" s="1"/>
      <c r="C2" s="188" t="s">
        <v>1</v>
      </c>
      <c r="D2" s="188" t="s">
        <v>2</v>
      </c>
      <c r="E2" s="190" t="s">
        <v>5</v>
      </c>
      <c r="F2" s="191"/>
      <c r="G2" s="191"/>
      <c r="H2" s="191"/>
      <c r="I2" s="192"/>
      <c r="J2" s="190" t="s">
        <v>6</v>
      </c>
      <c r="K2" s="191"/>
      <c r="L2" s="191"/>
      <c r="M2" s="191"/>
      <c r="N2" s="191"/>
      <c r="O2" s="192"/>
      <c r="P2" s="189" t="s">
        <v>7</v>
      </c>
      <c r="Q2" s="189"/>
      <c r="R2" s="189"/>
      <c r="S2" s="189"/>
      <c r="T2" s="189"/>
      <c r="U2" s="189"/>
      <c r="V2" s="189" t="s">
        <v>8</v>
      </c>
      <c r="W2" s="189"/>
      <c r="X2" s="189"/>
      <c r="Y2" s="189"/>
      <c r="Z2" s="189"/>
      <c r="AA2" s="189"/>
    </row>
    <row r="3" spans="1:33" ht="24.75" customHeight="1" x14ac:dyDescent="0.25">
      <c r="A3" s="187" t="s">
        <v>0</v>
      </c>
      <c r="B3" s="1"/>
      <c r="C3" s="188" t="s">
        <v>1</v>
      </c>
      <c r="D3" s="188" t="s">
        <v>2</v>
      </c>
      <c r="E3" s="2" t="s">
        <v>9</v>
      </c>
      <c r="F3" s="2" t="s">
        <v>10</v>
      </c>
      <c r="G3" s="181" t="s">
        <v>148</v>
      </c>
      <c r="H3" s="2" t="s">
        <v>11</v>
      </c>
      <c r="I3" s="181" t="s">
        <v>149</v>
      </c>
      <c r="J3" s="2" t="s">
        <v>12</v>
      </c>
      <c r="K3" s="181" t="s">
        <v>150</v>
      </c>
      <c r="L3" s="2" t="s">
        <v>13</v>
      </c>
      <c r="M3" s="181" t="s">
        <v>151</v>
      </c>
      <c r="N3" s="2" t="s">
        <v>14</v>
      </c>
      <c r="O3" s="181" t="s">
        <v>152</v>
      </c>
      <c r="P3" s="2" t="s">
        <v>15</v>
      </c>
      <c r="Q3" s="181" t="s">
        <v>153</v>
      </c>
      <c r="R3" s="2" t="s">
        <v>16</v>
      </c>
      <c r="S3" s="181" t="s">
        <v>154</v>
      </c>
      <c r="T3" s="2" t="s">
        <v>17</v>
      </c>
      <c r="U3" s="181" t="s">
        <v>155</v>
      </c>
      <c r="V3" s="2" t="s">
        <v>18</v>
      </c>
      <c r="W3" s="181" t="s">
        <v>156</v>
      </c>
      <c r="X3" s="2" t="s">
        <v>19</v>
      </c>
      <c r="Y3" s="181" t="s">
        <v>157</v>
      </c>
      <c r="Z3" s="2" t="s">
        <v>20</v>
      </c>
      <c r="AA3" s="181" t="s">
        <v>158</v>
      </c>
      <c r="AG3" s="3" t="s">
        <v>147</v>
      </c>
    </row>
    <row r="4" spans="1:33" x14ac:dyDescent="0.25">
      <c r="A4" s="4"/>
      <c r="B4" s="4"/>
      <c r="C4" s="5"/>
      <c r="D4" s="5"/>
      <c r="E4" s="5"/>
      <c r="F4" s="5"/>
      <c r="G4" s="2" t="s">
        <v>10</v>
      </c>
      <c r="H4" s="5"/>
      <c r="I4" s="2" t="s">
        <v>11</v>
      </c>
      <c r="J4" s="5"/>
      <c r="K4" s="2" t="s">
        <v>12</v>
      </c>
      <c r="L4" s="5"/>
      <c r="M4" s="2" t="s">
        <v>13</v>
      </c>
      <c r="N4" s="5"/>
      <c r="O4" s="2" t="s">
        <v>14</v>
      </c>
      <c r="P4" s="5"/>
      <c r="Q4" s="2" t="s">
        <v>15</v>
      </c>
      <c r="R4" s="5"/>
      <c r="S4" s="2" t="s">
        <v>16</v>
      </c>
      <c r="T4" s="5"/>
      <c r="U4" s="2" t="s">
        <v>17</v>
      </c>
      <c r="V4" s="5"/>
      <c r="W4" s="2" t="s">
        <v>18</v>
      </c>
      <c r="X4" s="5"/>
      <c r="Y4" s="2" t="s">
        <v>19</v>
      </c>
      <c r="Z4" s="173"/>
      <c r="AA4" s="2" t="s">
        <v>20</v>
      </c>
    </row>
    <row r="5" spans="1:33" x14ac:dyDescent="0.25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  <c r="AA5" s="62"/>
      <c r="AG5" s="28">
        <f t="shared" ref="AG5" si="0">AG6+AG37+AG44+AG47</f>
        <v>2269879230</v>
      </c>
    </row>
    <row r="6" spans="1:33" s="9" customFormat="1" x14ac:dyDescent="0.3">
      <c r="A6" s="13" t="s">
        <v>21</v>
      </c>
      <c r="B6" s="40"/>
      <c r="C6" s="28">
        <f t="shared" ref="C6:Z6" si="1">C7+C38+C45+C48</f>
        <v>2221079390</v>
      </c>
      <c r="D6" s="34">
        <f>D7+D38+D45+D48</f>
        <v>2221079390</v>
      </c>
      <c r="E6" s="23">
        <f t="shared" si="1"/>
        <v>353147016</v>
      </c>
      <c r="F6" s="23">
        <f t="shared" si="1"/>
        <v>166480204</v>
      </c>
      <c r="G6" s="23">
        <f t="shared" ref="G6:G12" si="2">E6+F6</f>
        <v>519627220</v>
      </c>
      <c r="H6" s="23">
        <f t="shared" si="1"/>
        <v>301136184</v>
      </c>
      <c r="I6" s="23">
        <f>G6+H6</f>
        <v>820763404</v>
      </c>
      <c r="J6" s="23">
        <f t="shared" si="1"/>
        <v>237545151</v>
      </c>
      <c r="K6" s="23">
        <f>I6+J6</f>
        <v>1058308555</v>
      </c>
      <c r="L6" s="23">
        <f t="shared" si="1"/>
        <v>156926482</v>
      </c>
      <c r="M6" s="23">
        <f>K6+L6</f>
        <v>1215235037</v>
      </c>
      <c r="N6" s="23">
        <f t="shared" si="1"/>
        <v>218809905</v>
      </c>
      <c r="O6" s="23">
        <f>M6+N6</f>
        <v>1434044942</v>
      </c>
      <c r="P6" s="23">
        <f t="shared" si="1"/>
        <v>229856804</v>
      </c>
      <c r="Q6" s="23">
        <f>O6+P6</f>
        <v>1663901746</v>
      </c>
      <c r="R6" s="23">
        <f t="shared" si="1"/>
        <v>167264505</v>
      </c>
      <c r="S6" s="23">
        <f>Q6+R6</f>
        <v>1831166251</v>
      </c>
      <c r="T6" s="23">
        <f t="shared" si="1"/>
        <v>155981974</v>
      </c>
      <c r="U6" s="23">
        <f t="shared" ref="U6:W54" si="3">S6+T6</f>
        <v>1987148225</v>
      </c>
      <c r="V6" s="23">
        <f t="shared" si="1"/>
        <v>158032751</v>
      </c>
      <c r="W6" s="23">
        <f>U6+V6</f>
        <v>2145180976</v>
      </c>
      <c r="X6" s="23">
        <f t="shared" si="1"/>
        <v>70533414</v>
      </c>
      <c r="Y6" s="23">
        <f t="shared" ref="Y6:AA54" si="4">W6+X6</f>
        <v>2215714390</v>
      </c>
      <c r="Z6" s="28">
        <f t="shared" si="1"/>
        <v>5365000</v>
      </c>
      <c r="AA6" s="153">
        <f t="shared" si="4"/>
        <v>2221079390</v>
      </c>
      <c r="AC6" s="12">
        <f>C6-D6</f>
        <v>0</v>
      </c>
      <c r="AD6" s="12">
        <f>C6-E6-F6-H6-J6-L6-N6-P6-R6-T6-V6-X6-Z6</f>
        <v>0</v>
      </c>
      <c r="AG6" s="29">
        <f t="shared" ref="AG6" si="5">AG7+AG10+AG25+AG27+AG30+AG33</f>
        <v>2158236230</v>
      </c>
    </row>
    <row r="7" spans="1:33" s="9" customFormat="1" ht="24" x14ac:dyDescent="0.3">
      <c r="A7" s="14" t="s">
        <v>22</v>
      </c>
      <c r="B7" s="41"/>
      <c r="C7" s="29">
        <f>C8+C11+C26+C28+C31+C34</f>
        <v>2127762290</v>
      </c>
      <c r="D7" s="35">
        <f>D8+D11+D26+D28+D31+D34</f>
        <v>2127762290</v>
      </c>
      <c r="E7" s="17">
        <f t="shared" ref="E7:Z7" si="6">E8+E11+E26+E28+E31+E34</f>
        <v>347747016</v>
      </c>
      <c r="F7" s="17">
        <f t="shared" si="6"/>
        <v>162793004</v>
      </c>
      <c r="G7" s="17">
        <f t="shared" si="2"/>
        <v>510540020</v>
      </c>
      <c r="H7" s="17">
        <f t="shared" si="6"/>
        <v>295188784</v>
      </c>
      <c r="I7" s="17">
        <f t="shared" ref="I7:I54" si="7">G7+H7</f>
        <v>805728804</v>
      </c>
      <c r="J7" s="17">
        <f t="shared" si="6"/>
        <v>226970151</v>
      </c>
      <c r="K7" s="17">
        <f t="shared" ref="K7:K55" si="8">I7+J7</f>
        <v>1032698955</v>
      </c>
      <c r="L7" s="17">
        <f t="shared" si="6"/>
        <v>156926482</v>
      </c>
      <c r="M7" s="17">
        <f t="shared" ref="M7:M54" si="9">K7+L7</f>
        <v>1189625437</v>
      </c>
      <c r="N7" s="17">
        <f t="shared" si="6"/>
        <v>203097405</v>
      </c>
      <c r="O7" s="17">
        <f t="shared" ref="O7:O55" si="10">M7+N7</f>
        <v>1392722842</v>
      </c>
      <c r="P7" s="17">
        <f t="shared" si="6"/>
        <v>184874304</v>
      </c>
      <c r="Q7" s="17">
        <f t="shared" ref="Q7:Q54" si="11">O7+P7</f>
        <v>1577597146</v>
      </c>
      <c r="R7" s="17">
        <f t="shared" si="6"/>
        <v>165914505</v>
      </c>
      <c r="S7" s="17">
        <f t="shared" ref="S7:S54" si="12">Q7+R7</f>
        <v>1743511651</v>
      </c>
      <c r="T7" s="17">
        <f t="shared" si="6"/>
        <v>152569474</v>
      </c>
      <c r="U7" s="17">
        <f t="shared" si="3"/>
        <v>1896081125</v>
      </c>
      <c r="V7" s="17">
        <f t="shared" si="6"/>
        <v>155782751</v>
      </c>
      <c r="W7" s="17">
        <f t="shared" si="3"/>
        <v>2051863876</v>
      </c>
      <c r="X7" s="17">
        <f t="shared" si="6"/>
        <v>70533414</v>
      </c>
      <c r="Y7" s="17">
        <f t="shared" si="4"/>
        <v>2122397290</v>
      </c>
      <c r="Z7" s="174">
        <f t="shared" si="6"/>
        <v>5365000</v>
      </c>
      <c r="AA7" s="154">
        <f t="shared" si="4"/>
        <v>2127762290</v>
      </c>
      <c r="AC7" s="12">
        <f t="shared" ref="AC7:AC10" si="13">C7-D7</f>
        <v>0</v>
      </c>
      <c r="AD7" s="12">
        <f t="shared" ref="AD7:AD55" si="14">C7-E7-F7-H7-J7-L7-N7-P7-R7-T7-V7-X7-Z7</f>
        <v>0</v>
      </c>
      <c r="AG7" s="30">
        <f>SUM(AG8:AG9)</f>
        <v>3925900</v>
      </c>
    </row>
    <row r="8" spans="1:33" s="9" customFormat="1" ht="24" x14ac:dyDescent="0.3">
      <c r="A8" s="15" t="s">
        <v>23</v>
      </c>
      <c r="B8" s="42"/>
      <c r="C8" s="30">
        <f>SUM(C9:C10)</f>
        <v>3925900</v>
      </c>
      <c r="D8" s="36">
        <f>SUM(D9:D10)</f>
        <v>3925900</v>
      </c>
      <c r="E8" s="18">
        <f>SUM(E9+E10)</f>
        <v>2435000</v>
      </c>
      <c r="F8" s="18">
        <f t="shared" ref="F8:Z8" si="15">SUM(F9+F10)</f>
        <v>0</v>
      </c>
      <c r="G8" s="18">
        <f t="shared" si="2"/>
        <v>2435000</v>
      </c>
      <c r="H8" s="18">
        <f t="shared" si="15"/>
        <v>0</v>
      </c>
      <c r="I8" s="18">
        <f t="shared" si="7"/>
        <v>2435000</v>
      </c>
      <c r="J8" s="18">
        <f t="shared" si="15"/>
        <v>0</v>
      </c>
      <c r="K8" s="18">
        <f t="shared" si="8"/>
        <v>2435000</v>
      </c>
      <c r="L8" s="18">
        <f t="shared" si="15"/>
        <v>0</v>
      </c>
      <c r="M8" s="18">
        <f t="shared" si="9"/>
        <v>2435000</v>
      </c>
      <c r="N8" s="18">
        <f t="shared" si="15"/>
        <v>0</v>
      </c>
      <c r="O8" s="18">
        <f t="shared" si="10"/>
        <v>2435000</v>
      </c>
      <c r="P8" s="18">
        <f t="shared" si="15"/>
        <v>1490900</v>
      </c>
      <c r="Q8" s="18">
        <f t="shared" si="11"/>
        <v>3925900</v>
      </c>
      <c r="R8" s="18">
        <f t="shared" si="15"/>
        <v>0</v>
      </c>
      <c r="S8" s="18">
        <f t="shared" si="12"/>
        <v>3925900</v>
      </c>
      <c r="T8" s="18">
        <f t="shared" si="15"/>
        <v>0</v>
      </c>
      <c r="U8" s="18">
        <f t="shared" si="3"/>
        <v>3925900</v>
      </c>
      <c r="V8" s="18">
        <f t="shared" si="15"/>
        <v>0</v>
      </c>
      <c r="W8" s="18">
        <f t="shared" si="3"/>
        <v>3925900</v>
      </c>
      <c r="X8" s="18">
        <f t="shared" si="15"/>
        <v>0</v>
      </c>
      <c r="Y8" s="18">
        <f t="shared" si="4"/>
        <v>3925900</v>
      </c>
      <c r="Z8" s="175">
        <f t="shared" si="15"/>
        <v>0</v>
      </c>
      <c r="AA8" s="155">
        <f t="shared" si="4"/>
        <v>3925900</v>
      </c>
      <c r="AC8" s="12">
        <f t="shared" si="13"/>
        <v>0</v>
      </c>
      <c r="AD8" s="12">
        <f t="shared" si="14"/>
        <v>0</v>
      </c>
      <c r="AG8" s="31">
        <v>2239300</v>
      </c>
    </row>
    <row r="9" spans="1:33" s="9" customFormat="1" x14ac:dyDescent="0.3">
      <c r="A9" s="16" t="s">
        <v>24</v>
      </c>
      <c r="B9" s="43"/>
      <c r="C9" s="31">
        <v>2239300</v>
      </c>
      <c r="D9" s="37">
        <f>E9+F9+H9+J9+L9+N9+P9+R9+T9+V9+X9+Z9</f>
        <v>2239300</v>
      </c>
      <c r="E9" s="19">
        <v>1390000</v>
      </c>
      <c r="F9" s="10">
        <v>0</v>
      </c>
      <c r="G9" s="10">
        <f t="shared" si="2"/>
        <v>1390000</v>
      </c>
      <c r="H9" s="10">
        <v>0</v>
      </c>
      <c r="I9" s="10">
        <f t="shared" si="7"/>
        <v>1390000</v>
      </c>
      <c r="J9" s="10">
        <v>0</v>
      </c>
      <c r="K9" s="10">
        <f t="shared" si="8"/>
        <v>1390000</v>
      </c>
      <c r="L9" s="10">
        <v>0</v>
      </c>
      <c r="M9" s="10">
        <f t="shared" si="9"/>
        <v>1390000</v>
      </c>
      <c r="N9" s="10">
        <v>0</v>
      </c>
      <c r="O9" s="10">
        <f t="shared" si="10"/>
        <v>1390000</v>
      </c>
      <c r="P9" s="10">
        <v>849300</v>
      </c>
      <c r="Q9" s="10">
        <f t="shared" si="11"/>
        <v>2239300</v>
      </c>
      <c r="R9" s="10">
        <v>0</v>
      </c>
      <c r="S9" s="10">
        <f t="shared" si="12"/>
        <v>2239300</v>
      </c>
      <c r="T9" s="10">
        <v>0</v>
      </c>
      <c r="U9" s="10">
        <f t="shared" si="3"/>
        <v>2239300</v>
      </c>
      <c r="V9" s="10">
        <v>0</v>
      </c>
      <c r="W9" s="10">
        <f t="shared" si="3"/>
        <v>2239300</v>
      </c>
      <c r="X9" s="10">
        <v>0</v>
      </c>
      <c r="Y9" s="10">
        <f t="shared" si="4"/>
        <v>2239300</v>
      </c>
      <c r="Z9" s="25">
        <v>0</v>
      </c>
      <c r="AA9" s="10">
        <f t="shared" si="4"/>
        <v>2239300</v>
      </c>
      <c r="AC9" s="12">
        <f t="shared" si="13"/>
        <v>0</v>
      </c>
      <c r="AD9" s="12">
        <f t="shared" si="14"/>
        <v>0</v>
      </c>
      <c r="AG9" s="31">
        <v>1686600</v>
      </c>
    </row>
    <row r="10" spans="1:33" s="9" customFormat="1" ht="22.8" x14ac:dyDescent="0.3">
      <c r="A10" s="16" t="s">
        <v>25</v>
      </c>
      <c r="B10" s="43"/>
      <c r="C10" s="31">
        <v>1686600</v>
      </c>
      <c r="D10" s="37">
        <f>E10+F10+H10+J10+L10+N10+P10+R10+T10+V10+X10+Z10</f>
        <v>1686600</v>
      </c>
      <c r="E10" s="20">
        <v>1045000</v>
      </c>
      <c r="F10" s="10">
        <v>0</v>
      </c>
      <c r="G10" s="10">
        <f t="shared" si="2"/>
        <v>1045000</v>
      </c>
      <c r="H10" s="11">
        <v>0</v>
      </c>
      <c r="I10" s="10">
        <f t="shared" si="7"/>
        <v>1045000</v>
      </c>
      <c r="J10" s="11">
        <v>0</v>
      </c>
      <c r="K10" s="11">
        <f t="shared" si="8"/>
        <v>1045000</v>
      </c>
      <c r="L10" s="11">
        <v>0</v>
      </c>
      <c r="M10" s="11">
        <f t="shared" si="9"/>
        <v>1045000</v>
      </c>
      <c r="N10" s="11">
        <v>0</v>
      </c>
      <c r="O10" s="11">
        <f t="shared" si="10"/>
        <v>1045000</v>
      </c>
      <c r="P10" s="11">
        <v>641600</v>
      </c>
      <c r="Q10" s="11">
        <f t="shared" si="11"/>
        <v>1686600</v>
      </c>
      <c r="R10" s="11">
        <v>0</v>
      </c>
      <c r="S10" s="11">
        <f t="shared" si="12"/>
        <v>1686600</v>
      </c>
      <c r="T10" s="11">
        <v>0</v>
      </c>
      <c r="U10" s="11">
        <f t="shared" si="3"/>
        <v>1686600</v>
      </c>
      <c r="V10" s="11">
        <v>0</v>
      </c>
      <c r="W10" s="11">
        <f t="shared" si="3"/>
        <v>1686600</v>
      </c>
      <c r="X10" s="11">
        <v>0</v>
      </c>
      <c r="Y10" s="11">
        <f t="shared" si="4"/>
        <v>1686600</v>
      </c>
      <c r="Z10" s="31">
        <v>0</v>
      </c>
      <c r="AA10" s="11">
        <f t="shared" si="4"/>
        <v>1686600</v>
      </c>
      <c r="AC10" s="12">
        <f t="shared" si="13"/>
        <v>0</v>
      </c>
      <c r="AD10" s="12">
        <f t="shared" si="14"/>
        <v>0</v>
      </c>
      <c r="AG10" s="38">
        <f t="shared" ref="AG10" si="16">AG11+AG23+AG24</f>
        <v>1902720530</v>
      </c>
    </row>
    <row r="11" spans="1:33" s="9" customFormat="1" x14ac:dyDescent="0.3">
      <c r="A11" s="15" t="s">
        <v>26</v>
      </c>
      <c r="B11" s="42"/>
      <c r="C11" s="38">
        <f t="shared" ref="C11:Z11" si="17">C12+C24+C25</f>
        <v>1902720790</v>
      </c>
      <c r="D11" s="38">
        <f t="shared" si="17"/>
        <v>1902720790</v>
      </c>
      <c r="E11" s="38">
        <f>E12+E24+E25</f>
        <v>301130116</v>
      </c>
      <c r="F11" s="38">
        <f t="shared" si="17"/>
        <v>150163004</v>
      </c>
      <c r="G11" s="38">
        <f t="shared" si="2"/>
        <v>451293120</v>
      </c>
      <c r="H11" s="38">
        <f t="shared" si="17"/>
        <v>286746284</v>
      </c>
      <c r="I11" s="38">
        <f t="shared" si="7"/>
        <v>738039404</v>
      </c>
      <c r="J11" s="38">
        <f t="shared" si="17"/>
        <v>210824251</v>
      </c>
      <c r="K11" s="38">
        <f t="shared" si="8"/>
        <v>948863655</v>
      </c>
      <c r="L11" s="38">
        <f t="shared" si="17"/>
        <v>144726482</v>
      </c>
      <c r="M11" s="38">
        <f t="shared" si="9"/>
        <v>1093590137</v>
      </c>
      <c r="N11" s="38">
        <f t="shared" si="17"/>
        <v>147172005</v>
      </c>
      <c r="O11" s="38">
        <f t="shared" si="10"/>
        <v>1240762142</v>
      </c>
      <c r="P11" s="38">
        <f t="shared" si="17"/>
        <v>163540504</v>
      </c>
      <c r="Q11" s="38">
        <f t="shared" si="11"/>
        <v>1404302646</v>
      </c>
      <c r="R11" s="38">
        <f t="shared" si="17"/>
        <v>144647005</v>
      </c>
      <c r="S11" s="38">
        <f t="shared" si="12"/>
        <v>1548949651</v>
      </c>
      <c r="T11" s="38">
        <f t="shared" si="17"/>
        <v>144916974</v>
      </c>
      <c r="U11" s="38">
        <f t="shared" si="3"/>
        <v>1693866625</v>
      </c>
      <c r="V11" s="38">
        <f t="shared" si="17"/>
        <v>146573251</v>
      </c>
      <c r="W11" s="38">
        <f t="shared" si="3"/>
        <v>1840439876</v>
      </c>
      <c r="X11" s="38">
        <f t="shared" si="17"/>
        <v>62280914</v>
      </c>
      <c r="Y11" s="38">
        <f t="shared" si="4"/>
        <v>1902720790</v>
      </c>
      <c r="Z11" s="176">
        <f t="shared" si="17"/>
        <v>0</v>
      </c>
      <c r="AA11" s="156">
        <f t="shared" si="4"/>
        <v>1902720790</v>
      </c>
      <c r="AC11" s="12">
        <f>C11-D11</f>
        <v>0</v>
      </c>
      <c r="AD11" s="12">
        <f t="shared" si="14"/>
        <v>0</v>
      </c>
      <c r="AE11" s="12"/>
      <c r="AG11" s="25">
        <f>SUM(AG12:AG22)</f>
        <v>1876060530</v>
      </c>
    </row>
    <row r="12" spans="1:33" s="9" customFormat="1" x14ac:dyDescent="0.3">
      <c r="A12" s="16" t="s">
        <v>27</v>
      </c>
      <c r="B12" s="43"/>
      <c r="C12" s="162">
        <v>1876060790</v>
      </c>
      <c r="D12" s="37">
        <f t="shared" ref="D12:D25" si="18">E12+F12+H12+J12+L12+N12+P12+R12+T12+V12+X12+Z12</f>
        <v>1876060790</v>
      </c>
      <c r="E12" s="20">
        <v>295492616</v>
      </c>
      <c r="F12" s="20">
        <v>149913004</v>
      </c>
      <c r="G12" s="10">
        <f t="shared" si="2"/>
        <v>445405620</v>
      </c>
      <c r="H12" s="20">
        <v>286496284</v>
      </c>
      <c r="I12" s="10">
        <f t="shared" si="7"/>
        <v>731901904</v>
      </c>
      <c r="J12" s="20">
        <v>205241751</v>
      </c>
      <c r="K12" s="20">
        <f t="shared" si="8"/>
        <v>937143655</v>
      </c>
      <c r="L12" s="20">
        <v>144726482</v>
      </c>
      <c r="M12" s="20">
        <f t="shared" si="9"/>
        <v>1081870137</v>
      </c>
      <c r="N12" s="20">
        <v>144397005</v>
      </c>
      <c r="O12" s="20">
        <f t="shared" si="10"/>
        <v>1226267142</v>
      </c>
      <c r="P12" s="20">
        <v>157958004</v>
      </c>
      <c r="Q12" s="20">
        <f t="shared" si="11"/>
        <v>1384225146</v>
      </c>
      <c r="R12" s="20">
        <v>144397005</v>
      </c>
      <c r="S12" s="20">
        <f t="shared" si="12"/>
        <v>1528622151</v>
      </c>
      <c r="T12" s="20">
        <v>144666974</v>
      </c>
      <c r="U12" s="20">
        <f t="shared" si="3"/>
        <v>1673289125</v>
      </c>
      <c r="V12" s="20">
        <v>140990751</v>
      </c>
      <c r="W12" s="20">
        <f t="shared" si="3"/>
        <v>1814279876</v>
      </c>
      <c r="X12" s="20">
        <v>61780914</v>
      </c>
      <c r="Y12" s="20">
        <f t="shared" si="4"/>
        <v>1876060790</v>
      </c>
      <c r="Z12" s="177">
        <v>0</v>
      </c>
      <c r="AA12" s="11">
        <f t="shared" si="4"/>
        <v>1876060790</v>
      </c>
      <c r="AC12" s="12">
        <f>C12-D12</f>
        <v>0</v>
      </c>
      <c r="AD12" s="12">
        <f t="shared" si="14"/>
        <v>0</v>
      </c>
      <c r="AG12" s="25">
        <v>824670488</v>
      </c>
    </row>
    <row r="13" spans="1:33" s="9" customFormat="1" hidden="1" x14ac:dyDescent="0.3">
      <c r="A13" s="16"/>
      <c r="B13" s="43" t="s">
        <v>58</v>
      </c>
      <c r="C13" s="25">
        <v>864932793</v>
      </c>
      <c r="D13" s="37">
        <f t="shared" si="18"/>
        <v>824670490</v>
      </c>
      <c r="E13" s="20">
        <v>137445081</v>
      </c>
      <c r="F13" s="20">
        <v>68722541</v>
      </c>
      <c r="G13" s="20"/>
      <c r="H13" s="20">
        <v>137445081</v>
      </c>
      <c r="I13" s="10">
        <f t="shared" si="7"/>
        <v>137445081</v>
      </c>
      <c r="J13" s="20">
        <v>68722541</v>
      </c>
      <c r="K13" s="20">
        <f t="shared" si="8"/>
        <v>206167622</v>
      </c>
      <c r="L13" s="20">
        <v>68722541</v>
      </c>
      <c r="M13" s="20">
        <f t="shared" si="9"/>
        <v>274890163</v>
      </c>
      <c r="N13" s="20">
        <v>68722541</v>
      </c>
      <c r="O13" s="20">
        <f t="shared" si="10"/>
        <v>343612704</v>
      </c>
      <c r="P13" s="20">
        <v>68722541</v>
      </c>
      <c r="Q13" s="20">
        <f t="shared" si="11"/>
        <v>412335245</v>
      </c>
      <c r="R13" s="20">
        <v>68722541</v>
      </c>
      <c r="S13" s="20">
        <f t="shared" si="12"/>
        <v>481057786</v>
      </c>
      <c r="T13" s="20">
        <v>68722541</v>
      </c>
      <c r="U13" s="20">
        <f t="shared" si="3"/>
        <v>549780327</v>
      </c>
      <c r="V13" s="20">
        <v>68722541</v>
      </c>
      <c r="W13" s="20">
        <f t="shared" si="3"/>
        <v>618502868</v>
      </c>
      <c r="X13" s="20"/>
      <c r="Y13" s="20">
        <f t="shared" si="4"/>
        <v>618502868</v>
      </c>
      <c r="Z13" s="177"/>
      <c r="AA13" s="11">
        <f t="shared" si="4"/>
        <v>618502868</v>
      </c>
      <c r="AD13" s="12">
        <f t="shared" si="14"/>
        <v>40262303</v>
      </c>
      <c r="AG13" s="25">
        <v>81277318</v>
      </c>
    </row>
    <row r="14" spans="1:33" s="9" customFormat="1" hidden="1" x14ac:dyDescent="0.3">
      <c r="A14" s="16"/>
      <c r="B14" s="43" t="s">
        <v>59</v>
      </c>
      <c r="C14" s="25">
        <v>81277318</v>
      </c>
      <c r="D14" s="37">
        <f t="shared" si="18"/>
        <v>81277318</v>
      </c>
      <c r="E14" s="20">
        <v>13546218</v>
      </c>
      <c r="F14" s="20">
        <v>6773110</v>
      </c>
      <c r="G14" s="20"/>
      <c r="H14" s="20">
        <v>13546220</v>
      </c>
      <c r="I14" s="10">
        <f t="shared" si="7"/>
        <v>13546220</v>
      </c>
      <c r="J14" s="20">
        <v>6773110</v>
      </c>
      <c r="K14" s="20">
        <f t="shared" si="8"/>
        <v>20319330</v>
      </c>
      <c r="L14" s="20">
        <v>6773110</v>
      </c>
      <c r="M14" s="20">
        <f t="shared" si="9"/>
        <v>27092440</v>
      </c>
      <c r="N14" s="20">
        <v>6773110</v>
      </c>
      <c r="O14" s="20">
        <f t="shared" si="10"/>
        <v>33865550</v>
      </c>
      <c r="P14" s="20">
        <v>6773110</v>
      </c>
      <c r="Q14" s="20">
        <f t="shared" si="11"/>
        <v>40638660</v>
      </c>
      <c r="R14" s="20">
        <v>6773110</v>
      </c>
      <c r="S14" s="20">
        <f t="shared" si="12"/>
        <v>47411770</v>
      </c>
      <c r="T14" s="20">
        <v>6773110</v>
      </c>
      <c r="U14" s="20">
        <f t="shared" si="3"/>
        <v>54184880</v>
      </c>
      <c r="V14" s="20">
        <v>6773110</v>
      </c>
      <c r="W14" s="20">
        <f t="shared" si="3"/>
        <v>60957990</v>
      </c>
      <c r="X14" s="20"/>
      <c r="Y14" s="20">
        <f t="shared" si="4"/>
        <v>60957990</v>
      </c>
      <c r="Z14" s="177"/>
      <c r="AA14" s="11">
        <f t="shared" si="4"/>
        <v>60957990</v>
      </c>
      <c r="AD14" s="12">
        <f t="shared" si="14"/>
        <v>0</v>
      </c>
      <c r="AG14" s="25">
        <v>81345600</v>
      </c>
    </row>
    <row r="15" spans="1:33" s="9" customFormat="1" hidden="1" x14ac:dyDescent="0.3">
      <c r="A15" s="16"/>
      <c r="B15" s="43" t="s">
        <v>60</v>
      </c>
      <c r="C15" s="25">
        <v>81345600</v>
      </c>
      <c r="D15" s="37">
        <f t="shared" si="18"/>
        <v>81345600</v>
      </c>
      <c r="E15" s="20">
        <v>13557600</v>
      </c>
      <c r="F15" s="20">
        <v>6778800</v>
      </c>
      <c r="G15" s="20"/>
      <c r="H15" s="20">
        <v>13557600</v>
      </c>
      <c r="I15" s="10">
        <f t="shared" si="7"/>
        <v>13557600</v>
      </c>
      <c r="J15" s="20">
        <v>6778800</v>
      </c>
      <c r="K15" s="20">
        <f t="shared" si="8"/>
        <v>20336400</v>
      </c>
      <c r="L15" s="20">
        <v>6778800</v>
      </c>
      <c r="M15" s="20">
        <f t="shared" si="9"/>
        <v>27115200</v>
      </c>
      <c r="N15" s="20">
        <v>6778800</v>
      </c>
      <c r="O15" s="20">
        <f t="shared" si="10"/>
        <v>33894000</v>
      </c>
      <c r="P15" s="20">
        <v>6778800</v>
      </c>
      <c r="Q15" s="20">
        <f t="shared" si="11"/>
        <v>40672800</v>
      </c>
      <c r="R15" s="20">
        <v>6778800</v>
      </c>
      <c r="S15" s="20">
        <f t="shared" si="12"/>
        <v>47451600</v>
      </c>
      <c r="T15" s="20">
        <v>6778800</v>
      </c>
      <c r="U15" s="20">
        <f t="shared" si="3"/>
        <v>54230400</v>
      </c>
      <c r="V15" s="20">
        <v>6778800</v>
      </c>
      <c r="W15" s="20">
        <f t="shared" si="3"/>
        <v>61009200</v>
      </c>
      <c r="X15" s="20"/>
      <c r="Y15" s="20">
        <f t="shared" si="4"/>
        <v>61009200</v>
      </c>
      <c r="Z15" s="177"/>
      <c r="AA15" s="11">
        <f t="shared" si="4"/>
        <v>61009200</v>
      </c>
      <c r="AD15" s="12">
        <f t="shared" si="14"/>
        <v>0</v>
      </c>
      <c r="AG15" s="25">
        <v>19126800</v>
      </c>
    </row>
    <row r="16" spans="1:33" s="9" customFormat="1" ht="22.8" hidden="1" x14ac:dyDescent="0.3">
      <c r="A16" s="16"/>
      <c r="B16" s="43" t="s">
        <v>61</v>
      </c>
      <c r="C16" s="25">
        <v>19126800</v>
      </c>
      <c r="D16" s="37">
        <f t="shared" si="18"/>
        <v>19126800</v>
      </c>
      <c r="E16" s="20">
        <v>3187800</v>
      </c>
      <c r="F16" s="20">
        <v>1593900</v>
      </c>
      <c r="G16" s="20"/>
      <c r="H16" s="20">
        <v>3187800</v>
      </c>
      <c r="I16" s="10">
        <f t="shared" si="7"/>
        <v>3187800</v>
      </c>
      <c r="J16" s="20">
        <v>1593900</v>
      </c>
      <c r="K16" s="20">
        <f t="shared" si="8"/>
        <v>4781700</v>
      </c>
      <c r="L16" s="20">
        <v>1593900</v>
      </c>
      <c r="M16" s="20">
        <f t="shared" si="9"/>
        <v>6375600</v>
      </c>
      <c r="N16" s="20">
        <v>1593900</v>
      </c>
      <c r="O16" s="20">
        <f t="shared" si="10"/>
        <v>7969500</v>
      </c>
      <c r="P16" s="20">
        <v>1593900</v>
      </c>
      <c r="Q16" s="20">
        <f t="shared" si="11"/>
        <v>9563400</v>
      </c>
      <c r="R16" s="20">
        <v>1593900</v>
      </c>
      <c r="S16" s="20">
        <f t="shared" si="12"/>
        <v>11157300</v>
      </c>
      <c r="T16" s="20">
        <v>1593900</v>
      </c>
      <c r="U16" s="20">
        <f t="shared" si="3"/>
        <v>12751200</v>
      </c>
      <c r="V16" s="20">
        <v>1593900</v>
      </c>
      <c r="W16" s="20">
        <f t="shared" si="3"/>
        <v>14345100</v>
      </c>
      <c r="X16" s="20"/>
      <c r="Y16" s="20">
        <f t="shared" si="4"/>
        <v>14345100</v>
      </c>
      <c r="Z16" s="177"/>
      <c r="AA16" s="11">
        <f t="shared" si="4"/>
        <v>14345100</v>
      </c>
      <c r="AD16" s="12">
        <f t="shared" si="14"/>
        <v>0</v>
      </c>
      <c r="AG16" s="25">
        <v>48179578</v>
      </c>
    </row>
    <row r="17" spans="1:33" s="9" customFormat="1" hidden="1" x14ac:dyDescent="0.3">
      <c r="A17" s="16"/>
      <c r="B17" s="43" t="s">
        <v>62</v>
      </c>
      <c r="C17" s="25">
        <v>48179578</v>
      </c>
      <c r="D17" s="37">
        <f t="shared" si="18"/>
        <v>48179578</v>
      </c>
      <c r="E17" s="20">
        <v>8029930</v>
      </c>
      <c r="F17" s="20">
        <v>4014965</v>
      </c>
      <c r="G17" s="20"/>
      <c r="H17" s="20">
        <v>8029928</v>
      </c>
      <c r="I17" s="10">
        <f t="shared" si="7"/>
        <v>8029928</v>
      </c>
      <c r="J17" s="20">
        <v>4014965</v>
      </c>
      <c r="K17" s="20">
        <f t="shared" si="8"/>
        <v>12044893</v>
      </c>
      <c r="L17" s="20">
        <v>4014965</v>
      </c>
      <c r="M17" s="20">
        <f t="shared" si="9"/>
        <v>16059858</v>
      </c>
      <c r="N17" s="20">
        <v>4014965</v>
      </c>
      <c r="O17" s="20">
        <f t="shared" si="10"/>
        <v>20074823</v>
      </c>
      <c r="P17" s="20">
        <v>4014965</v>
      </c>
      <c r="Q17" s="20">
        <f t="shared" si="11"/>
        <v>24089788</v>
      </c>
      <c r="R17" s="20">
        <v>4014965</v>
      </c>
      <c r="S17" s="20">
        <f t="shared" si="12"/>
        <v>28104753</v>
      </c>
      <c r="T17" s="20">
        <v>4014965</v>
      </c>
      <c r="U17" s="20">
        <f t="shared" si="3"/>
        <v>32119718</v>
      </c>
      <c r="V17" s="20">
        <v>4014965</v>
      </c>
      <c r="W17" s="20">
        <f t="shared" si="3"/>
        <v>36134683</v>
      </c>
      <c r="X17" s="20"/>
      <c r="Y17" s="20">
        <f t="shared" si="4"/>
        <v>36134683</v>
      </c>
      <c r="Z17" s="177"/>
      <c r="AA17" s="11">
        <f t="shared" si="4"/>
        <v>36134683</v>
      </c>
      <c r="AD17" s="12">
        <f t="shared" si="14"/>
        <v>0</v>
      </c>
      <c r="AG17" s="25">
        <v>31340796</v>
      </c>
    </row>
    <row r="18" spans="1:33" s="9" customFormat="1" ht="22.8" hidden="1" x14ac:dyDescent="0.3">
      <c r="A18" s="16"/>
      <c r="B18" s="43" t="s">
        <v>63</v>
      </c>
      <c r="C18" s="25">
        <v>31340796</v>
      </c>
      <c r="D18" s="37">
        <f t="shared" si="18"/>
        <v>31340796</v>
      </c>
      <c r="E18" s="20">
        <v>15000000</v>
      </c>
      <c r="F18" s="20">
        <v>0</v>
      </c>
      <c r="G18" s="20"/>
      <c r="H18" s="20">
        <v>6340796</v>
      </c>
      <c r="I18" s="10">
        <f t="shared" si="7"/>
        <v>6340796</v>
      </c>
      <c r="J18" s="20">
        <v>0</v>
      </c>
      <c r="K18" s="20">
        <f t="shared" si="8"/>
        <v>6340796</v>
      </c>
      <c r="L18" s="20">
        <v>0</v>
      </c>
      <c r="M18" s="20">
        <f t="shared" si="9"/>
        <v>6340796</v>
      </c>
      <c r="N18" s="20">
        <v>0</v>
      </c>
      <c r="O18" s="20">
        <f t="shared" si="10"/>
        <v>6340796</v>
      </c>
      <c r="P18" s="20">
        <v>10000000</v>
      </c>
      <c r="Q18" s="20">
        <f t="shared" si="11"/>
        <v>16340796</v>
      </c>
      <c r="R18" s="20">
        <v>0</v>
      </c>
      <c r="S18" s="20">
        <f t="shared" si="12"/>
        <v>16340796</v>
      </c>
      <c r="T18" s="20">
        <v>0</v>
      </c>
      <c r="U18" s="20">
        <f t="shared" si="3"/>
        <v>16340796</v>
      </c>
      <c r="V18" s="20">
        <v>0</v>
      </c>
      <c r="W18" s="20">
        <f t="shared" si="3"/>
        <v>16340796</v>
      </c>
      <c r="X18" s="20">
        <v>0</v>
      </c>
      <c r="Y18" s="20">
        <f t="shared" si="4"/>
        <v>16340796</v>
      </c>
      <c r="Z18" s="177">
        <v>0</v>
      </c>
      <c r="AA18" s="11">
        <f t="shared" si="4"/>
        <v>16340796</v>
      </c>
      <c r="AD18" s="12">
        <f t="shared" si="14"/>
        <v>0</v>
      </c>
      <c r="AG18" s="25">
        <v>15950</v>
      </c>
    </row>
    <row r="19" spans="1:33" s="9" customFormat="1" hidden="1" x14ac:dyDescent="0.3">
      <c r="A19" s="16"/>
      <c r="B19" s="43" t="s">
        <v>64</v>
      </c>
      <c r="C19" s="25">
        <v>15950</v>
      </c>
      <c r="D19" s="37">
        <f t="shared" si="18"/>
        <v>15950</v>
      </c>
      <c r="E19" s="20">
        <v>15950</v>
      </c>
      <c r="F19" s="20"/>
      <c r="G19" s="20"/>
      <c r="H19" s="20"/>
      <c r="I19" s="10">
        <f t="shared" si="7"/>
        <v>0</v>
      </c>
      <c r="J19" s="20"/>
      <c r="K19" s="20">
        <f t="shared" si="8"/>
        <v>0</v>
      </c>
      <c r="L19" s="20"/>
      <c r="M19" s="20">
        <f t="shared" si="9"/>
        <v>0</v>
      </c>
      <c r="N19" s="20"/>
      <c r="O19" s="20">
        <f t="shared" si="10"/>
        <v>0</v>
      </c>
      <c r="P19" s="20"/>
      <c r="Q19" s="20">
        <f t="shared" si="11"/>
        <v>0</v>
      </c>
      <c r="R19" s="20"/>
      <c r="S19" s="20">
        <f t="shared" si="12"/>
        <v>0</v>
      </c>
      <c r="T19" s="20"/>
      <c r="U19" s="20">
        <f t="shared" si="3"/>
        <v>0</v>
      </c>
      <c r="V19" s="20"/>
      <c r="W19" s="20">
        <f t="shared" si="3"/>
        <v>0</v>
      </c>
      <c r="X19" s="20"/>
      <c r="Y19" s="20">
        <f t="shared" si="4"/>
        <v>0</v>
      </c>
      <c r="Z19" s="177"/>
      <c r="AA19" s="11">
        <f t="shared" si="4"/>
        <v>0</v>
      </c>
      <c r="AD19" s="12">
        <f t="shared" si="14"/>
        <v>0</v>
      </c>
      <c r="AG19" s="25">
        <v>69838978</v>
      </c>
    </row>
    <row r="20" spans="1:33" s="9" customFormat="1" ht="22.8" hidden="1" x14ac:dyDescent="0.3">
      <c r="A20" s="16"/>
      <c r="B20" s="43" t="s">
        <v>65</v>
      </c>
      <c r="C20" s="25">
        <v>69838978</v>
      </c>
      <c r="D20" s="37">
        <f t="shared" si="18"/>
        <v>69838978</v>
      </c>
      <c r="E20" s="20">
        <v>11639830</v>
      </c>
      <c r="F20" s="20">
        <v>5819915</v>
      </c>
      <c r="G20" s="20"/>
      <c r="H20" s="20">
        <v>11639828</v>
      </c>
      <c r="I20" s="10">
        <f t="shared" si="7"/>
        <v>11639828</v>
      </c>
      <c r="J20" s="20">
        <v>5819915</v>
      </c>
      <c r="K20" s="20">
        <f t="shared" si="8"/>
        <v>17459743</v>
      </c>
      <c r="L20" s="20">
        <v>5819915</v>
      </c>
      <c r="M20" s="20">
        <f t="shared" si="9"/>
        <v>23279658</v>
      </c>
      <c r="N20" s="20">
        <v>5819915</v>
      </c>
      <c r="O20" s="20">
        <f t="shared" si="10"/>
        <v>29099573</v>
      </c>
      <c r="P20" s="20">
        <v>5819915</v>
      </c>
      <c r="Q20" s="20">
        <f t="shared" si="11"/>
        <v>34919488</v>
      </c>
      <c r="R20" s="20">
        <v>5819915</v>
      </c>
      <c r="S20" s="20">
        <f t="shared" si="12"/>
        <v>40739403</v>
      </c>
      <c r="T20" s="20">
        <v>5819915</v>
      </c>
      <c r="U20" s="20">
        <f t="shared" si="3"/>
        <v>46559318</v>
      </c>
      <c r="V20" s="20">
        <v>5819915</v>
      </c>
      <c r="W20" s="20">
        <f t="shared" si="3"/>
        <v>52379233</v>
      </c>
      <c r="X20" s="20"/>
      <c r="Y20" s="20">
        <f t="shared" si="4"/>
        <v>52379233</v>
      </c>
      <c r="Z20" s="177"/>
      <c r="AA20" s="11">
        <f t="shared" si="4"/>
        <v>52379233</v>
      </c>
      <c r="AD20" s="12">
        <f t="shared" si="14"/>
        <v>0</v>
      </c>
      <c r="AG20" s="25">
        <v>1976864</v>
      </c>
    </row>
    <row r="21" spans="1:33" s="9" customFormat="1" ht="22.8" hidden="1" x14ac:dyDescent="0.3">
      <c r="A21" s="16"/>
      <c r="B21" s="43" t="s">
        <v>66</v>
      </c>
      <c r="C21" s="25">
        <v>1976864</v>
      </c>
      <c r="D21" s="37">
        <f t="shared" si="18"/>
        <v>1976864</v>
      </c>
      <c r="E21" s="20">
        <v>658956</v>
      </c>
      <c r="F21" s="20"/>
      <c r="G21" s="20"/>
      <c r="H21" s="20">
        <v>329477</v>
      </c>
      <c r="I21" s="10">
        <f t="shared" si="7"/>
        <v>329477</v>
      </c>
      <c r="J21" s="20"/>
      <c r="K21" s="20">
        <f t="shared" si="8"/>
        <v>329477</v>
      </c>
      <c r="L21" s="20">
        <v>329477</v>
      </c>
      <c r="M21" s="20">
        <f t="shared" si="9"/>
        <v>658954</v>
      </c>
      <c r="N21" s="20"/>
      <c r="O21" s="20">
        <f t="shared" si="10"/>
        <v>658954</v>
      </c>
      <c r="P21" s="20">
        <v>329477</v>
      </c>
      <c r="Q21" s="20">
        <f t="shared" si="11"/>
        <v>988431</v>
      </c>
      <c r="R21" s="20"/>
      <c r="S21" s="20">
        <f t="shared" si="12"/>
        <v>988431</v>
      </c>
      <c r="T21" s="20">
        <v>329477</v>
      </c>
      <c r="U21" s="20">
        <f t="shared" si="3"/>
        <v>1317908</v>
      </c>
      <c r="V21" s="20"/>
      <c r="W21" s="20">
        <f t="shared" si="3"/>
        <v>1317908</v>
      </c>
      <c r="X21" s="20"/>
      <c r="Y21" s="20">
        <f t="shared" si="4"/>
        <v>1317908</v>
      </c>
      <c r="Z21" s="177"/>
      <c r="AA21" s="11">
        <f t="shared" si="4"/>
        <v>1317908</v>
      </c>
      <c r="AD21" s="12">
        <f t="shared" si="14"/>
        <v>0</v>
      </c>
      <c r="AG21" s="25">
        <v>5930638</v>
      </c>
    </row>
    <row r="22" spans="1:33" s="9" customFormat="1" ht="22.8" hidden="1" x14ac:dyDescent="0.3">
      <c r="A22" s="16"/>
      <c r="B22" s="43" t="s">
        <v>67</v>
      </c>
      <c r="C22" s="25">
        <v>5930638</v>
      </c>
      <c r="D22" s="37">
        <f t="shared" si="18"/>
        <v>5930638</v>
      </c>
      <c r="E22" s="20">
        <v>988440</v>
      </c>
      <c r="F22" s="20">
        <v>494220</v>
      </c>
      <c r="G22" s="20"/>
      <c r="H22" s="20">
        <v>988438</v>
      </c>
      <c r="I22" s="10">
        <f t="shared" si="7"/>
        <v>988438</v>
      </c>
      <c r="J22" s="20">
        <v>494220</v>
      </c>
      <c r="K22" s="20">
        <f t="shared" si="8"/>
        <v>1482658</v>
      </c>
      <c r="L22" s="20">
        <v>494220</v>
      </c>
      <c r="M22" s="20">
        <f t="shared" si="9"/>
        <v>1976878</v>
      </c>
      <c r="N22" s="20">
        <v>494220</v>
      </c>
      <c r="O22" s="20">
        <f t="shared" si="10"/>
        <v>2471098</v>
      </c>
      <c r="P22" s="20">
        <v>494220</v>
      </c>
      <c r="Q22" s="20">
        <f t="shared" si="11"/>
        <v>2965318</v>
      </c>
      <c r="R22" s="20">
        <v>494220</v>
      </c>
      <c r="S22" s="20">
        <f t="shared" si="12"/>
        <v>3459538</v>
      </c>
      <c r="T22" s="20">
        <v>494220</v>
      </c>
      <c r="U22" s="20">
        <f t="shared" si="3"/>
        <v>3953758</v>
      </c>
      <c r="V22" s="20">
        <v>494220</v>
      </c>
      <c r="W22" s="20">
        <f t="shared" si="3"/>
        <v>4447978</v>
      </c>
      <c r="X22" s="20"/>
      <c r="Y22" s="20">
        <f t="shared" si="4"/>
        <v>4447978</v>
      </c>
      <c r="Z22" s="177"/>
      <c r="AA22" s="11">
        <f t="shared" si="4"/>
        <v>4447978</v>
      </c>
      <c r="AD22" s="12">
        <f t="shared" si="14"/>
        <v>0</v>
      </c>
      <c r="AG22" s="25">
        <v>712357520</v>
      </c>
    </row>
    <row r="23" spans="1:33" s="9" customFormat="1" ht="22.8" hidden="1" x14ac:dyDescent="0.3">
      <c r="A23" s="16"/>
      <c r="B23" s="43" t="s">
        <v>68</v>
      </c>
      <c r="C23" s="25">
        <v>712357520</v>
      </c>
      <c r="D23" s="37">
        <f t="shared" si="18"/>
        <v>652994393</v>
      </c>
      <c r="E23" s="20">
        <v>118726250</v>
      </c>
      <c r="F23" s="20">
        <v>59363127</v>
      </c>
      <c r="G23" s="20"/>
      <c r="H23" s="20">
        <v>59363127</v>
      </c>
      <c r="I23" s="10">
        <f t="shared" si="7"/>
        <v>59363127</v>
      </c>
      <c r="J23" s="20">
        <v>59363127</v>
      </c>
      <c r="K23" s="20">
        <f t="shared" si="8"/>
        <v>118726254</v>
      </c>
      <c r="L23" s="20">
        <v>59363127</v>
      </c>
      <c r="M23" s="20">
        <f t="shared" si="9"/>
        <v>178089381</v>
      </c>
      <c r="N23" s="20">
        <v>59363127</v>
      </c>
      <c r="O23" s="20">
        <f t="shared" si="10"/>
        <v>237452508</v>
      </c>
      <c r="P23" s="20">
        <v>59363127</v>
      </c>
      <c r="Q23" s="20">
        <f t="shared" si="11"/>
        <v>296815635</v>
      </c>
      <c r="R23" s="20">
        <v>59363127</v>
      </c>
      <c r="S23" s="20">
        <f t="shared" si="12"/>
        <v>356178762</v>
      </c>
      <c r="T23" s="20">
        <v>59363127</v>
      </c>
      <c r="U23" s="20">
        <f t="shared" si="3"/>
        <v>415541889</v>
      </c>
      <c r="V23" s="20">
        <v>59363127</v>
      </c>
      <c r="W23" s="20">
        <f t="shared" si="3"/>
        <v>474905016</v>
      </c>
      <c r="X23" s="20"/>
      <c r="Y23" s="20">
        <f t="shared" si="4"/>
        <v>474905016</v>
      </c>
      <c r="Z23" s="177"/>
      <c r="AA23" s="11">
        <f t="shared" si="4"/>
        <v>474905016</v>
      </c>
      <c r="AD23" s="12">
        <f t="shared" si="14"/>
        <v>59363127</v>
      </c>
      <c r="AG23" s="31">
        <v>24385000</v>
      </c>
    </row>
    <row r="24" spans="1:33" s="9" customFormat="1" ht="22.8" x14ac:dyDescent="0.3">
      <c r="A24" s="16" t="s">
        <v>28</v>
      </c>
      <c r="B24" s="43"/>
      <c r="C24" s="31">
        <v>24385000</v>
      </c>
      <c r="D24" s="37">
        <f t="shared" si="18"/>
        <v>24385000</v>
      </c>
      <c r="E24" s="20">
        <v>5637500</v>
      </c>
      <c r="F24" s="20">
        <v>250000</v>
      </c>
      <c r="G24" s="10">
        <f t="shared" ref="G24:G49" si="19">E24+F24</f>
        <v>5887500</v>
      </c>
      <c r="H24" s="20">
        <v>250000</v>
      </c>
      <c r="I24" s="10">
        <f t="shared" si="7"/>
        <v>6137500</v>
      </c>
      <c r="J24" s="20">
        <v>5582500</v>
      </c>
      <c r="K24" s="20">
        <f t="shared" si="8"/>
        <v>11720000</v>
      </c>
      <c r="L24" s="20"/>
      <c r="M24" s="20">
        <f t="shared" si="9"/>
        <v>11720000</v>
      </c>
      <c r="N24" s="20">
        <v>500000</v>
      </c>
      <c r="O24" s="20">
        <f t="shared" si="10"/>
        <v>12220000</v>
      </c>
      <c r="P24" s="20">
        <v>5582500</v>
      </c>
      <c r="Q24" s="20">
        <f t="shared" si="11"/>
        <v>17802500</v>
      </c>
      <c r="R24" s="20">
        <v>250000</v>
      </c>
      <c r="S24" s="20">
        <f t="shared" si="12"/>
        <v>18052500</v>
      </c>
      <c r="T24" s="20">
        <v>250000</v>
      </c>
      <c r="U24" s="20">
        <f t="shared" si="3"/>
        <v>18302500</v>
      </c>
      <c r="V24" s="20">
        <v>5582500</v>
      </c>
      <c r="W24" s="20">
        <f t="shared" si="3"/>
        <v>23885000</v>
      </c>
      <c r="X24" s="20">
        <v>500000</v>
      </c>
      <c r="Y24" s="20">
        <f t="shared" si="4"/>
        <v>24385000</v>
      </c>
      <c r="Z24" s="177">
        <v>0</v>
      </c>
      <c r="AA24" s="11">
        <f t="shared" si="4"/>
        <v>24385000</v>
      </c>
      <c r="AC24" s="12">
        <f t="shared" ref="AC24:AC54" si="20">C24-D24</f>
        <v>0</v>
      </c>
      <c r="AD24" s="12">
        <f t="shared" si="14"/>
        <v>0</v>
      </c>
      <c r="AG24" s="31">
        <v>2275000</v>
      </c>
    </row>
    <row r="25" spans="1:33" s="9" customFormat="1" ht="22.8" x14ac:dyDescent="0.3">
      <c r="A25" s="16" t="s">
        <v>29</v>
      </c>
      <c r="B25" s="43"/>
      <c r="C25" s="31">
        <v>2275000</v>
      </c>
      <c r="D25" s="37">
        <f t="shared" si="18"/>
        <v>2275000</v>
      </c>
      <c r="E25" s="20"/>
      <c r="F25" s="11">
        <v>0</v>
      </c>
      <c r="G25" s="10">
        <f t="shared" si="19"/>
        <v>0</v>
      </c>
      <c r="H25" s="11">
        <v>0</v>
      </c>
      <c r="I25" s="10">
        <f t="shared" si="7"/>
        <v>0</v>
      </c>
      <c r="J25" s="11">
        <v>0</v>
      </c>
      <c r="K25" s="11">
        <f t="shared" si="8"/>
        <v>0</v>
      </c>
      <c r="L25" s="11">
        <v>0</v>
      </c>
      <c r="M25" s="11">
        <f t="shared" si="9"/>
        <v>0</v>
      </c>
      <c r="N25" s="11">
        <v>2275000</v>
      </c>
      <c r="O25" s="11">
        <f t="shared" si="10"/>
        <v>2275000</v>
      </c>
      <c r="P25" s="11">
        <v>0</v>
      </c>
      <c r="Q25" s="11">
        <f t="shared" si="11"/>
        <v>2275000</v>
      </c>
      <c r="R25" s="11">
        <v>0</v>
      </c>
      <c r="S25" s="11">
        <f t="shared" si="12"/>
        <v>2275000</v>
      </c>
      <c r="T25" s="11">
        <v>0</v>
      </c>
      <c r="U25" s="11">
        <f t="shared" si="3"/>
        <v>2275000</v>
      </c>
      <c r="V25" s="11">
        <v>0</v>
      </c>
      <c r="W25" s="11">
        <f t="shared" si="3"/>
        <v>2275000</v>
      </c>
      <c r="X25" s="11">
        <v>0</v>
      </c>
      <c r="Y25" s="11">
        <f t="shared" si="4"/>
        <v>2275000</v>
      </c>
      <c r="Z25" s="31">
        <v>0</v>
      </c>
      <c r="AA25" s="11">
        <f t="shared" si="4"/>
        <v>2275000</v>
      </c>
      <c r="AC25" s="12">
        <f t="shared" si="20"/>
        <v>0</v>
      </c>
      <c r="AD25" s="12">
        <f t="shared" si="14"/>
        <v>0</v>
      </c>
      <c r="AG25" s="24">
        <f>AG26</f>
        <v>87021700</v>
      </c>
    </row>
    <row r="26" spans="1:33" s="9" customFormat="1" x14ac:dyDescent="0.3">
      <c r="A26" s="15" t="s">
        <v>30</v>
      </c>
      <c r="B26" s="42"/>
      <c r="C26" s="24">
        <f>C27</f>
        <v>61697500</v>
      </c>
      <c r="D26" s="38">
        <f>D27</f>
        <v>61697500</v>
      </c>
      <c r="E26" s="21">
        <f>E27</f>
        <v>17664200</v>
      </c>
      <c r="F26" s="21">
        <f t="shared" ref="F26:Z26" si="21">F27</f>
        <v>3977500</v>
      </c>
      <c r="G26" s="21">
        <f t="shared" si="19"/>
        <v>21641700</v>
      </c>
      <c r="H26" s="21">
        <f t="shared" si="21"/>
        <v>790000</v>
      </c>
      <c r="I26" s="21">
        <f t="shared" si="7"/>
        <v>22431700</v>
      </c>
      <c r="J26" s="21">
        <f t="shared" si="21"/>
        <v>8493400</v>
      </c>
      <c r="K26" s="21">
        <f t="shared" si="8"/>
        <v>30925100</v>
      </c>
      <c r="L26" s="21">
        <f t="shared" si="21"/>
        <v>4547500</v>
      </c>
      <c r="M26" s="21">
        <f t="shared" si="9"/>
        <v>35472600</v>
      </c>
      <c r="N26" s="21">
        <f t="shared" si="21"/>
        <v>3000000</v>
      </c>
      <c r="O26" s="21">
        <f t="shared" si="10"/>
        <v>38472600</v>
      </c>
      <c r="P26" s="21">
        <f t="shared" si="21"/>
        <v>8052900</v>
      </c>
      <c r="Q26" s="21">
        <f t="shared" si="11"/>
        <v>46525500</v>
      </c>
      <c r="R26" s="21">
        <f t="shared" si="21"/>
        <v>13615000</v>
      </c>
      <c r="S26" s="21">
        <f t="shared" si="12"/>
        <v>60140500</v>
      </c>
      <c r="T26" s="21">
        <f t="shared" si="21"/>
        <v>0</v>
      </c>
      <c r="U26" s="21">
        <f t="shared" si="3"/>
        <v>60140500</v>
      </c>
      <c r="V26" s="21">
        <f t="shared" si="21"/>
        <v>1557000</v>
      </c>
      <c r="W26" s="21">
        <f t="shared" si="3"/>
        <v>61697500</v>
      </c>
      <c r="X26" s="21">
        <f t="shared" si="21"/>
        <v>0</v>
      </c>
      <c r="Y26" s="21">
        <f t="shared" si="4"/>
        <v>61697500</v>
      </c>
      <c r="Z26" s="178">
        <f t="shared" si="21"/>
        <v>0</v>
      </c>
      <c r="AA26" s="156">
        <f t="shared" si="4"/>
        <v>61697500</v>
      </c>
      <c r="AC26" s="12">
        <f t="shared" si="20"/>
        <v>0</v>
      </c>
      <c r="AD26" s="12">
        <f t="shared" si="14"/>
        <v>0</v>
      </c>
      <c r="AG26" s="25">
        <v>87021700</v>
      </c>
    </row>
    <row r="27" spans="1:33" s="9" customFormat="1" x14ac:dyDescent="0.3">
      <c r="A27" s="16" t="s">
        <v>31</v>
      </c>
      <c r="B27" s="43"/>
      <c r="C27" s="25">
        <v>61697500</v>
      </c>
      <c r="D27" s="37">
        <f>E27+F27+H27+J27+L27+N27+P27+R27+T27+V27+X27+Z27</f>
        <v>61697500</v>
      </c>
      <c r="E27" s="20">
        <v>17664200</v>
      </c>
      <c r="F27" s="20">
        <v>3977500</v>
      </c>
      <c r="G27" s="10">
        <f t="shared" si="19"/>
        <v>21641700</v>
      </c>
      <c r="H27" s="20">
        <v>790000</v>
      </c>
      <c r="I27" s="10">
        <f t="shared" si="7"/>
        <v>22431700</v>
      </c>
      <c r="J27" s="20">
        <v>8493400</v>
      </c>
      <c r="K27" s="20">
        <f t="shared" si="8"/>
        <v>30925100</v>
      </c>
      <c r="L27" s="20">
        <v>4547500</v>
      </c>
      <c r="M27" s="20">
        <f t="shared" si="9"/>
        <v>35472600</v>
      </c>
      <c r="N27" s="20">
        <v>3000000</v>
      </c>
      <c r="O27" s="20">
        <f t="shared" si="10"/>
        <v>38472600</v>
      </c>
      <c r="P27" s="20">
        <v>8052900</v>
      </c>
      <c r="Q27" s="20">
        <f t="shared" si="11"/>
        <v>46525500</v>
      </c>
      <c r="R27" s="20">
        <v>13615000</v>
      </c>
      <c r="S27" s="20">
        <f t="shared" si="12"/>
        <v>60140500</v>
      </c>
      <c r="T27" s="20">
        <v>0</v>
      </c>
      <c r="U27" s="20">
        <f t="shared" si="3"/>
        <v>60140500</v>
      </c>
      <c r="V27" s="20">
        <v>1557000</v>
      </c>
      <c r="W27" s="20">
        <f t="shared" si="3"/>
        <v>61697500</v>
      </c>
      <c r="X27" s="20">
        <v>0</v>
      </c>
      <c r="Y27" s="20">
        <f t="shared" si="4"/>
        <v>61697500</v>
      </c>
      <c r="Z27" s="25">
        <v>0</v>
      </c>
      <c r="AA27" s="10">
        <f t="shared" si="4"/>
        <v>61697500</v>
      </c>
      <c r="AC27" s="12">
        <f t="shared" si="20"/>
        <v>0</v>
      </c>
      <c r="AD27" s="12">
        <f t="shared" si="14"/>
        <v>0</v>
      </c>
      <c r="AG27" s="24">
        <f>SUM(AG28:AG29)</f>
        <v>41372900</v>
      </c>
    </row>
    <row r="28" spans="1:33" s="9" customFormat="1" ht="24" x14ac:dyDescent="0.3">
      <c r="A28" s="15" t="s">
        <v>32</v>
      </c>
      <c r="B28" s="42"/>
      <c r="C28" s="24">
        <f>SUM(C29:C30)</f>
        <v>41372900</v>
      </c>
      <c r="D28" s="38">
        <f>SUM(D29:D30)</f>
        <v>41372900</v>
      </c>
      <c r="E28" s="21">
        <f>SUM(E29:E30)</f>
        <v>0</v>
      </c>
      <c r="F28" s="21">
        <f t="shared" ref="F28:Z28" si="22">SUM(F29:F30)</f>
        <v>0</v>
      </c>
      <c r="G28" s="21">
        <f t="shared" si="19"/>
        <v>0</v>
      </c>
      <c r="H28" s="21">
        <f t="shared" si="22"/>
        <v>0</v>
      </c>
      <c r="I28" s="21">
        <f t="shared" si="7"/>
        <v>0</v>
      </c>
      <c r="J28" s="21">
        <f t="shared" si="22"/>
        <v>0</v>
      </c>
      <c r="K28" s="21">
        <f t="shared" si="8"/>
        <v>0</v>
      </c>
      <c r="L28" s="21">
        <f t="shared" si="22"/>
        <v>0</v>
      </c>
      <c r="M28" s="21">
        <f t="shared" si="9"/>
        <v>0</v>
      </c>
      <c r="N28" s="21">
        <f t="shared" si="22"/>
        <v>41372900</v>
      </c>
      <c r="O28" s="21">
        <f t="shared" si="10"/>
        <v>41372900</v>
      </c>
      <c r="P28" s="21">
        <f t="shared" si="22"/>
        <v>0</v>
      </c>
      <c r="Q28" s="21">
        <f t="shared" si="11"/>
        <v>41372900</v>
      </c>
      <c r="R28" s="21">
        <f t="shared" si="22"/>
        <v>0</v>
      </c>
      <c r="S28" s="21">
        <f t="shared" si="12"/>
        <v>41372900</v>
      </c>
      <c r="T28" s="21">
        <f t="shared" si="22"/>
        <v>0</v>
      </c>
      <c r="U28" s="21">
        <f t="shared" si="3"/>
        <v>41372900</v>
      </c>
      <c r="V28" s="21">
        <f t="shared" si="22"/>
        <v>0</v>
      </c>
      <c r="W28" s="21">
        <f t="shared" si="3"/>
        <v>41372900</v>
      </c>
      <c r="X28" s="21">
        <f t="shared" si="22"/>
        <v>0</v>
      </c>
      <c r="Y28" s="21">
        <f t="shared" si="4"/>
        <v>41372900</v>
      </c>
      <c r="Z28" s="178">
        <f t="shared" si="22"/>
        <v>0</v>
      </c>
      <c r="AA28" s="156">
        <f t="shared" si="4"/>
        <v>41372900</v>
      </c>
      <c r="AC28" s="12">
        <f t="shared" si="20"/>
        <v>0</v>
      </c>
      <c r="AD28" s="12">
        <f t="shared" si="14"/>
        <v>0</v>
      </c>
      <c r="AG28" s="25">
        <v>16293600</v>
      </c>
    </row>
    <row r="29" spans="1:33" s="9" customFormat="1" x14ac:dyDescent="0.3">
      <c r="A29" s="16" t="s">
        <v>49</v>
      </c>
      <c r="B29" s="43"/>
      <c r="C29" s="25">
        <v>16293600</v>
      </c>
      <c r="D29" s="37">
        <f t="shared" ref="D29:D30" si="23">E29+F29+H29+J29+L29+N29+P29+R29+T29+V29+X29+Z29</f>
        <v>16293600</v>
      </c>
      <c r="E29" s="19">
        <v>0</v>
      </c>
      <c r="F29" s="25"/>
      <c r="G29" s="10">
        <f t="shared" si="19"/>
        <v>0</v>
      </c>
      <c r="H29" s="25">
        <v>0</v>
      </c>
      <c r="I29" s="10">
        <f t="shared" si="7"/>
        <v>0</v>
      </c>
      <c r="J29" s="10">
        <v>0</v>
      </c>
      <c r="K29" s="10">
        <f t="shared" si="8"/>
        <v>0</v>
      </c>
      <c r="L29" s="10">
        <v>0</v>
      </c>
      <c r="M29" s="10">
        <f t="shared" si="9"/>
        <v>0</v>
      </c>
      <c r="N29" s="10">
        <v>16293600</v>
      </c>
      <c r="O29" s="10">
        <f t="shared" si="10"/>
        <v>16293600</v>
      </c>
      <c r="P29" s="10">
        <v>0</v>
      </c>
      <c r="Q29" s="10">
        <f t="shared" si="11"/>
        <v>16293600</v>
      </c>
      <c r="R29" s="10">
        <v>0</v>
      </c>
      <c r="S29" s="10">
        <f t="shared" si="12"/>
        <v>16293600</v>
      </c>
      <c r="T29" s="10">
        <v>0</v>
      </c>
      <c r="U29" s="10">
        <f t="shared" si="3"/>
        <v>16293600</v>
      </c>
      <c r="V29" s="10">
        <v>0</v>
      </c>
      <c r="W29" s="10">
        <f t="shared" si="3"/>
        <v>16293600</v>
      </c>
      <c r="X29" s="10">
        <v>0</v>
      </c>
      <c r="Y29" s="10">
        <f t="shared" si="4"/>
        <v>16293600</v>
      </c>
      <c r="Z29" s="25">
        <v>0</v>
      </c>
      <c r="AA29" s="10">
        <f t="shared" si="4"/>
        <v>16293600</v>
      </c>
      <c r="AC29" s="12">
        <f t="shared" si="20"/>
        <v>0</v>
      </c>
      <c r="AD29" s="12">
        <f t="shared" si="14"/>
        <v>0</v>
      </c>
      <c r="AG29" s="25">
        <v>25079300</v>
      </c>
    </row>
    <row r="30" spans="1:33" s="9" customFormat="1" x14ac:dyDescent="0.3">
      <c r="A30" s="16" t="s">
        <v>33</v>
      </c>
      <c r="B30" s="43"/>
      <c r="C30" s="25">
        <v>25079300</v>
      </c>
      <c r="D30" s="37">
        <f t="shared" si="23"/>
        <v>25079300</v>
      </c>
      <c r="E30" s="19"/>
      <c r="F30" s="19"/>
      <c r="G30" s="10">
        <f t="shared" si="19"/>
        <v>0</v>
      </c>
      <c r="H30" s="19"/>
      <c r="I30" s="10">
        <f t="shared" si="7"/>
        <v>0</v>
      </c>
      <c r="J30" s="19"/>
      <c r="K30" s="19">
        <f t="shared" si="8"/>
        <v>0</v>
      </c>
      <c r="L30" s="19"/>
      <c r="M30" s="19">
        <f t="shared" si="9"/>
        <v>0</v>
      </c>
      <c r="N30" s="19">
        <v>25079300</v>
      </c>
      <c r="O30" s="19">
        <f t="shared" si="10"/>
        <v>25079300</v>
      </c>
      <c r="P30" s="19"/>
      <c r="Q30" s="19">
        <f t="shared" si="11"/>
        <v>25079300</v>
      </c>
      <c r="R30" s="19"/>
      <c r="S30" s="19">
        <f t="shared" si="12"/>
        <v>25079300</v>
      </c>
      <c r="T30" s="19"/>
      <c r="U30" s="19">
        <f t="shared" si="3"/>
        <v>25079300</v>
      </c>
      <c r="V30" s="19"/>
      <c r="W30" s="19">
        <f t="shared" si="3"/>
        <v>25079300</v>
      </c>
      <c r="X30" s="19"/>
      <c r="Y30" s="19">
        <f t="shared" si="4"/>
        <v>25079300</v>
      </c>
      <c r="Z30" s="179"/>
      <c r="AA30" s="10">
        <f t="shared" si="4"/>
        <v>25079300</v>
      </c>
      <c r="AC30" s="12">
        <f t="shared" si="20"/>
        <v>0</v>
      </c>
      <c r="AD30" s="12">
        <f t="shared" si="14"/>
        <v>0</v>
      </c>
      <c r="AG30" s="24">
        <f>SUM(AG31:AG32)</f>
        <v>70381200</v>
      </c>
    </row>
    <row r="31" spans="1:33" s="9" customFormat="1" ht="24" x14ac:dyDescent="0.3">
      <c r="A31" s="15" t="s">
        <v>34</v>
      </c>
      <c r="B31" s="42"/>
      <c r="C31" s="24">
        <f>SUM(C32:C33)</f>
        <v>69181200</v>
      </c>
      <c r="D31" s="38">
        <f>SUM(D32:D33)</f>
        <v>69181200</v>
      </c>
      <c r="E31" s="21">
        <f>SUM(E32:E33)</f>
        <v>10241200</v>
      </c>
      <c r="F31" s="21">
        <f t="shared" ref="F31:Z31" si="24">SUM(F32:F33)</f>
        <v>5340000</v>
      </c>
      <c r="G31" s="21">
        <f t="shared" si="19"/>
        <v>15581200</v>
      </c>
      <c r="H31" s="21">
        <f t="shared" si="24"/>
        <v>5340000</v>
      </c>
      <c r="I31" s="21">
        <f t="shared" si="7"/>
        <v>20921200</v>
      </c>
      <c r="J31" s="21">
        <f t="shared" si="24"/>
        <v>5340000</v>
      </c>
      <c r="K31" s="21">
        <f t="shared" si="8"/>
        <v>26261200</v>
      </c>
      <c r="L31" s="21">
        <f t="shared" si="24"/>
        <v>5340000</v>
      </c>
      <c r="M31" s="21">
        <f t="shared" si="9"/>
        <v>31601200</v>
      </c>
      <c r="N31" s="21">
        <f t="shared" si="24"/>
        <v>5340000</v>
      </c>
      <c r="O31" s="21">
        <f t="shared" si="10"/>
        <v>36941200</v>
      </c>
      <c r="P31" s="21">
        <f t="shared" si="24"/>
        <v>5540000</v>
      </c>
      <c r="Q31" s="21">
        <f t="shared" si="11"/>
        <v>42481200</v>
      </c>
      <c r="R31" s="21">
        <f t="shared" si="24"/>
        <v>5340000</v>
      </c>
      <c r="S31" s="21">
        <f t="shared" si="12"/>
        <v>47821200</v>
      </c>
      <c r="T31" s="21">
        <f t="shared" si="24"/>
        <v>5340000</v>
      </c>
      <c r="U31" s="21">
        <f t="shared" si="3"/>
        <v>53161200</v>
      </c>
      <c r="V31" s="21">
        <f t="shared" si="24"/>
        <v>5340000</v>
      </c>
      <c r="W31" s="21">
        <f t="shared" si="3"/>
        <v>58501200</v>
      </c>
      <c r="X31" s="21">
        <f t="shared" si="24"/>
        <v>5940000</v>
      </c>
      <c r="Y31" s="21">
        <f t="shared" si="4"/>
        <v>64441200</v>
      </c>
      <c r="Z31" s="178">
        <f t="shared" si="24"/>
        <v>4740000</v>
      </c>
      <c r="AA31" s="156">
        <f t="shared" si="4"/>
        <v>69181200</v>
      </c>
      <c r="AC31" s="12">
        <f t="shared" si="20"/>
        <v>0</v>
      </c>
      <c r="AD31" s="12">
        <f t="shared" si="14"/>
        <v>0</v>
      </c>
      <c r="AG31" s="25">
        <v>8400000</v>
      </c>
    </row>
    <row r="32" spans="1:33" s="9" customFormat="1" x14ac:dyDescent="0.3">
      <c r="A32" s="16" t="s">
        <v>35</v>
      </c>
      <c r="B32" s="43"/>
      <c r="C32" s="25">
        <v>7200000</v>
      </c>
      <c r="D32" s="37">
        <f t="shared" ref="D32:D33" si="25">E32+F32+H32+J32+L32+N32+P32+R32+T32+V32+X32+Z32</f>
        <v>7200000</v>
      </c>
      <c r="E32" s="20">
        <v>600000</v>
      </c>
      <c r="F32" s="20">
        <v>600000</v>
      </c>
      <c r="G32" s="10">
        <f t="shared" si="19"/>
        <v>1200000</v>
      </c>
      <c r="H32" s="20">
        <v>600000</v>
      </c>
      <c r="I32" s="10">
        <f t="shared" si="7"/>
        <v>1800000</v>
      </c>
      <c r="J32" s="20">
        <v>600000</v>
      </c>
      <c r="K32" s="20">
        <f t="shared" si="8"/>
        <v>2400000</v>
      </c>
      <c r="L32" s="20">
        <v>600000</v>
      </c>
      <c r="M32" s="20">
        <f t="shared" si="9"/>
        <v>3000000</v>
      </c>
      <c r="N32" s="20">
        <v>600000</v>
      </c>
      <c r="O32" s="20">
        <f t="shared" si="10"/>
        <v>3600000</v>
      </c>
      <c r="P32" s="20">
        <v>600000</v>
      </c>
      <c r="Q32" s="20">
        <f t="shared" si="11"/>
        <v>4200000</v>
      </c>
      <c r="R32" s="20">
        <v>600000</v>
      </c>
      <c r="S32" s="20">
        <f t="shared" si="12"/>
        <v>4800000</v>
      </c>
      <c r="T32" s="20">
        <v>600000</v>
      </c>
      <c r="U32" s="20">
        <f t="shared" si="3"/>
        <v>5400000</v>
      </c>
      <c r="V32" s="20">
        <v>600000</v>
      </c>
      <c r="W32" s="20">
        <f t="shared" si="3"/>
        <v>6000000</v>
      </c>
      <c r="X32" s="20">
        <v>1200000</v>
      </c>
      <c r="Y32" s="20">
        <f t="shared" si="4"/>
        <v>7200000</v>
      </c>
      <c r="Z32" s="25">
        <v>0</v>
      </c>
      <c r="AA32" s="10">
        <f t="shared" si="4"/>
        <v>7200000</v>
      </c>
      <c r="AC32" s="12">
        <f t="shared" si="20"/>
        <v>0</v>
      </c>
      <c r="AD32" s="12">
        <f t="shared" si="14"/>
        <v>0</v>
      </c>
      <c r="AG32" s="25">
        <v>61981200</v>
      </c>
    </row>
    <row r="33" spans="1:33" s="9" customFormat="1" x14ac:dyDescent="0.3">
      <c r="A33" s="16" t="s">
        <v>36</v>
      </c>
      <c r="B33" s="43"/>
      <c r="C33" s="25">
        <v>61981200</v>
      </c>
      <c r="D33" s="37">
        <f t="shared" si="25"/>
        <v>61981200</v>
      </c>
      <c r="E33" s="20">
        <v>9641200</v>
      </c>
      <c r="F33" s="20">
        <v>4740000</v>
      </c>
      <c r="G33" s="10">
        <f t="shared" si="19"/>
        <v>14381200</v>
      </c>
      <c r="H33" s="20">
        <v>4740000</v>
      </c>
      <c r="I33" s="10">
        <f t="shared" si="7"/>
        <v>19121200</v>
      </c>
      <c r="J33" s="20">
        <v>4740000</v>
      </c>
      <c r="K33" s="20">
        <f t="shared" si="8"/>
        <v>23861200</v>
      </c>
      <c r="L33" s="20">
        <v>4740000</v>
      </c>
      <c r="M33" s="20">
        <f t="shared" si="9"/>
        <v>28601200</v>
      </c>
      <c r="N33" s="20">
        <v>4740000</v>
      </c>
      <c r="O33" s="20">
        <f t="shared" si="10"/>
        <v>33341200</v>
      </c>
      <c r="P33" s="20">
        <v>4940000</v>
      </c>
      <c r="Q33" s="20">
        <f t="shared" si="11"/>
        <v>38281200</v>
      </c>
      <c r="R33" s="20">
        <v>4740000</v>
      </c>
      <c r="S33" s="20">
        <f t="shared" si="12"/>
        <v>43021200</v>
      </c>
      <c r="T33" s="20">
        <v>4740000</v>
      </c>
      <c r="U33" s="20">
        <f t="shared" si="3"/>
        <v>47761200</v>
      </c>
      <c r="V33" s="20">
        <v>4740000</v>
      </c>
      <c r="W33" s="20">
        <f t="shared" si="3"/>
        <v>52501200</v>
      </c>
      <c r="X33" s="20">
        <v>4740000</v>
      </c>
      <c r="Y33" s="20">
        <f t="shared" si="4"/>
        <v>57241200</v>
      </c>
      <c r="Z33" s="177">
        <v>4740000</v>
      </c>
      <c r="AA33" s="11">
        <f t="shared" si="4"/>
        <v>61981200</v>
      </c>
      <c r="AC33" s="12">
        <f t="shared" si="20"/>
        <v>0</v>
      </c>
      <c r="AD33" s="12">
        <f t="shared" si="14"/>
        <v>0</v>
      </c>
      <c r="AG33" s="24">
        <f>SUM(AG34:AG36)</f>
        <v>52814000</v>
      </c>
    </row>
    <row r="34" spans="1:33" s="9" customFormat="1" ht="24" x14ac:dyDescent="0.3">
      <c r="A34" s="15" t="s">
        <v>37</v>
      </c>
      <c r="B34" s="42"/>
      <c r="C34" s="24">
        <f>SUM(C35:C37)</f>
        <v>48864000</v>
      </c>
      <c r="D34" s="38">
        <f>SUM(D35:D37)</f>
        <v>48864000</v>
      </c>
      <c r="E34" s="21">
        <f>SUM(E35:E37)</f>
        <v>16276500</v>
      </c>
      <c r="F34" s="21">
        <f t="shared" ref="F34:Z34" si="26">SUM(F35:F37)</f>
        <v>3312500</v>
      </c>
      <c r="G34" s="21">
        <f t="shared" si="19"/>
        <v>19589000</v>
      </c>
      <c r="H34" s="21">
        <f t="shared" si="26"/>
        <v>2312500</v>
      </c>
      <c r="I34" s="21">
        <f t="shared" si="7"/>
        <v>21901500</v>
      </c>
      <c r="J34" s="21">
        <f t="shared" si="26"/>
        <v>2312500</v>
      </c>
      <c r="K34" s="21">
        <f t="shared" si="8"/>
        <v>24214000</v>
      </c>
      <c r="L34" s="21">
        <f t="shared" si="26"/>
        <v>2312500</v>
      </c>
      <c r="M34" s="21">
        <f t="shared" si="9"/>
        <v>26526500</v>
      </c>
      <c r="N34" s="21">
        <f t="shared" si="26"/>
        <v>6212500</v>
      </c>
      <c r="O34" s="21">
        <f t="shared" si="10"/>
        <v>32739000</v>
      </c>
      <c r="P34" s="21">
        <f t="shared" si="26"/>
        <v>6250000</v>
      </c>
      <c r="Q34" s="21">
        <f t="shared" si="11"/>
        <v>38989000</v>
      </c>
      <c r="R34" s="21">
        <f t="shared" si="26"/>
        <v>2312500</v>
      </c>
      <c r="S34" s="21">
        <f t="shared" si="12"/>
        <v>41301500</v>
      </c>
      <c r="T34" s="21">
        <f t="shared" si="26"/>
        <v>2312500</v>
      </c>
      <c r="U34" s="21">
        <f t="shared" si="3"/>
        <v>43614000</v>
      </c>
      <c r="V34" s="21">
        <f t="shared" si="26"/>
        <v>2312500</v>
      </c>
      <c r="W34" s="21">
        <f t="shared" si="3"/>
        <v>45926500</v>
      </c>
      <c r="X34" s="21">
        <f t="shared" si="26"/>
        <v>2312500</v>
      </c>
      <c r="Y34" s="21">
        <f t="shared" si="4"/>
        <v>48239000</v>
      </c>
      <c r="Z34" s="178">
        <f t="shared" si="26"/>
        <v>625000</v>
      </c>
      <c r="AA34" s="156">
        <f t="shared" si="4"/>
        <v>48864000</v>
      </c>
      <c r="AC34" s="12">
        <f>C34-D34</f>
        <v>0</v>
      </c>
      <c r="AD34" s="12">
        <f t="shared" si="14"/>
        <v>0</v>
      </c>
      <c r="AG34" s="31">
        <v>49350000</v>
      </c>
    </row>
    <row r="35" spans="1:33" s="9" customFormat="1" ht="22.8" x14ac:dyDescent="0.3">
      <c r="A35" s="16" t="s">
        <v>89</v>
      </c>
      <c r="B35" s="43"/>
      <c r="C35" s="31">
        <v>45400000</v>
      </c>
      <c r="D35" s="37">
        <f t="shared" ref="D35:D37" si="27">E35+F35+H35+J35+L35+N35+P35+R35+T35+V35+X35+Z35</f>
        <v>45400000</v>
      </c>
      <c r="E35" s="20">
        <v>12812500</v>
      </c>
      <c r="F35" s="20">
        <v>3312500</v>
      </c>
      <c r="G35" s="10">
        <f t="shared" si="19"/>
        <v>16125000</v>
      </c>
      <c r="H35" s="20">
        <v>2312500</v>
      </c>
      <c r="I35" s="10">
        <f t="shared" si="7"/>
        <v>18437500</v>
      </c>
      <c r="J35" s="20">
        <v>2312500</v>
      </c>
      <c r="K35" s="20">
        <f t="shared" si="8"/>
        <v>20750000</v>
      </c>
      <c r="L35" s="20">
        <v>2312500</v>
      </c>
      <c r="M35" s="20">
        <f t="shared" si="9"/>
        <v>23062500</v>
      </c>
      <c r="N35" s="20">
        <v>6212500</v>
      </c>
      <c r="O35" s="20">
        <f t="shared" si="10"/>
        <v>29275000</v>
      </c>
      <c r="P35" s="20">
        <v>6250000</v>
      </c>
      <c r="Q35" s="20">
        <f t="shared" si="11"/>
        <v>35525000</v>
      </c>
      <c r="R35" s="20">
        <v>2312500</v>
      </c>
      <c r="S35" s="20">
        <f t="shared" si="12"/>
        <v>37837500</v>
      </c>
      <c r="T35" s="20">
        <v>2312500</v>
      </c>
      <c r="U35" s="20">
        <f t="shared" si="3"/>
        <v>40150000</v>
      </c>
      <c r="V35" s="20">
        <v>2312500</v>
      </c>
      <c r="W35" s="20">
        <f t="shared" si="3"/>
        <v>42462500</v>
      </c>
      <c r="X35" s="20">
        <v>2312500</v>
      </c>
      <c r="Y35" s="20">
        <f t="shared" si="4"/>
        <v>44775000</v>
      </c>
      <c r="Z35" s="177">
        <v>625000</v>
      </c>
      <c r="AA35" s="11">
        <f t="shared" si="4"/>
        <v>45400000</v>
      </c>
      <c r="AC35" s="12">
        <f t="shared" si="20"/>
        <v>0</v>
      </c>
      <c r="AD35" s="12">
        <f t="shared" si="14"/>
        <v>0</v>
      </c>
      <c r="AG35" s="31"/>
    </row>
    <row r="36" spans="1:33" s="9" customFormat="1" ht="22.8" x14ac:dyDescent="0.3">
      <c r="A36" s="16" t="s">
        <v>38</v>
      </c>
      <c r="B36" s="43"/>
      <c r="C36" s="31"/>
      <c r="D36" s="37">
        <f t="shared" si="27"/>
        <v>0</v>
      </c>
      <c r="E36" s="20">
        <v>0</v>
      </c>
      <c r="F36" s="20">
        <v>0</v>
      </c>
      <c r="G36" s="10">
        <f t="shared" si="19"/>
        <v>0</v>
      </c>
      <c r="H36" s="20">
        <v>0</v>
      </c>
      <c r="I36" s="10">
        <f t="shared" si="7"/>
        <v>0</v>
      </c>
      <c r="J36" s="20">
        <v>0</v>
      </c>
      <c r="K36" s="20">
        <f t="shared" si="8"/>
        <v>0</v>
      </c>
      <c r="L36" s="20">
        <v>0</v>
      </c>
      <c r="M36" s="20">
        <f t="shared" si="9"/>
        <v>0</v>
      </c>
      <c r="N36" s="20">
        <v>0</v>
      </c>
      <c r="O36" s="20">
        <f t="shared" si="10"/>
        <v>0</v>
      </c>
      <c r="P36" s="20">
        <v>0</v>
      </c>
      <c r="Q36" s="20">
        <f t="shared" si="11"/>
        <v>0</v>
      </c>
      <c r="R36" s="20">
        <v>0</v>
      </c>
      <c r="S36" s="20">
        <f t="shared" si="12"/>
        <v>0</v>
      </c>
      <c r="T36" s="20">
        <v>0</v>
      </c>
      <c r="U36" s="20">
        <f t="shared" si="3"/>
        <v>0</v>
      </c>
      <c r="V36" s="20">
        <v>0</v>
      </c>
      <c r="W36" s="20">
        <f t="shared" si="3"/>
        <v>0</v>
      </c>
      <c r="X36" s="20">
        <v>0</v>
      </c>
      <c r="Y36" s="20">
        <f t="shared" si="4"/>
        <v>0</v>
      </c>
      <c r="Z36" s="177">
        <v>0</v>
      </c>
      <c r="AA36" s="11">
        <f t="shared" si="4"/>
        <v>0</v>
      </c>
      <c r="AC36" s="12">
        <f t="shared" si="20"/>
        <v>0</v>
      </c>
      <c r="AD36" s="12">
        <f t="shared" si="14"/>
        <v>0</v>
      </c>
      <c r="AG36" s="31">
        <v>3464000</v>
      </c>
    </row>
    <row r="37" spans="1:33" s="9" customFormat="1" ht="22.8" x14ac:dyDescent="0.3">
      <c r="A37" s="16" t="s">
        <v>39</v>
      </c>
      <c r="B37" s="43"/>
      <c r="C37" s="31">
        <v>3464000</v>
      </c>
      <c r="D37" s="37">
        <f t="shared" si="27"/>
        <v>3464000</v>
      </c>
      <c r="E37" s="20">
        <v>3464000</v>
      </c>
      <c r="F37" s="20">
        <v>0</v>
      </c>
      <c r="G37" s="10">
        <f t="shared" si="19"/>
        <v>3464000</v>
      </c>
      <c r="H37" s="20">
        <v>0</v>
      </c>
      <c r="I37" s="10">
        <f t="shared" si="7"/>
        <v>3464000</v>
      </c>
      <c r="J37" s="20">
        <v>0</v>
      </c>
      <c r="K37" s="20">
        <f t="shared" si="8"/>
        <v>3464000</v>
      </c>
      <c r="L37" s="20">
        <v>0</v>
      </c>
      <c r="M37" s="20">
        <f>K37+L37</f>
        <v>3464000</v>
      </c>
      <c r="N37" s="20">
        <v>0</v>
      </c>
      <c r="O37" s="20">
        <f t="shared" si="10"/>
        <v>3464000</v>
      </c>
      <c r="P37" s="20">
        <v>0</v>
      </c>
      <c r="Q37" s="20">
        <f t="shared" si="11"/>
        <v>3464000</v>
      </c>
      <c r="R37" s="20">
        <v>0</v>
      </c>
      <c r="S37" s="20">
        <f t="shared" si="12"/>
        <v>3464000</v>
      </c>
      <c r="T37" s="20">
        <v>0</v>
      </c>
      <c r="U37" s="20">
        <f t="shared" si="3"/>
        <v>3464000</v>
      </c>
      <c r="V37" s="20">
        <v>0</v>
      </c>
      <c r="W37" s="20">
        <f t="shared" si="3"/>
        <v>3464000</v>
      </c>
      <c r="X37" s="20">
        <v>0</v>
      </c>
      <c r="Y37" s="20">
        <f t="shared" si="4"/>
        <v>3464000</v>
      </c>
      <c r="Z37" s="177">
        <v>0</v>
      </c>
      <c r="AA37" s="11">
        <f t="shared" si="4"/>
        <v>3464000</v>
      </c>
      <c r="AC37" s="12">
        <f t="shared" si="20"/>
        <v>0</v>
      </c>
      <c r="AD37" s="12">
        <f t="shared" si="14"/>
        <v>0</v>
      </c>
      <c r="AG37" s="29">
        <f>AG40+AG38</f>
        <v>58620500</v>
      </c>
    </row>
    <row r="38" spans="1:33" s="9" customFormat="1" ht="24" x14ac:dyDescent="0.3">
      <c r="A38" s="14" t="s">
        <v>40</v>
      </c>
      <c r="B38" s="41"/>
      <c r="C38" s="29">
        <f>C41+C39</f>
        <v>50082100</v>
      </c>
      <c r="D38" s="35">
        <f>D39+D41</f>
        <v>50082100</v>
      </c>
      <c r="E38" s="17">
        <f>E39+E41</f>
        <v>900000</v>
      </c>
      <c r="F38" s="17">
        <f t="shared" ref="F38:Z38" si="28">F39+F41</f>
        <v>2337200</v>
      </c>
      <c r="G38" s="17">
        <f t="shared" si="19"/>
        <v>3237200</v>
      </c>
      <c r="H38" s="17">
        <f t="shared" si="28"/>
        <v>4597400</v>
      </c>
      <c r="I38" s="17">
        <f t="shared" si="7"/>
        <v>7834600</v>
      </c>
      <c r="J38" s="17">
        <f t="shared" si="28"/>
        <v>900000</v>
      </c>
      <c r="K38" s="17">
        <f t="shared" si="8"/>
        <v>8734600</v>
      </c>
      <c r="L38" s="17">
        <f t="shared" si="28"/>
        <v>0</v>
      </c>
      <c r="M38" s="17">
        <f t="shared" si="9"/>
        <v>8734600</v>
      </c>
      <c r="N38" s="17">
        <f t="shared" si="28"/>
        <v>0</v>
      </c>
      <c r="O38" s="17">
        <f t="shared" si="10"/>
        <v>8734600</v>
      </c>
      <c r="P38" s="17">
        <f t="shared" si="28"/>
        <v>40447500</v>
      </c>
      <c r="Q38" s="17">
        <f t="shared" si="11"/>
        <v>49182100</v>
      </c>
      <c r="R38" s="17">
        <f t="shared" si="28"/>
        <v>0</v>
      </c>
      <c r="S38" s="17">
        <f t="shared" si="12"/>
        <v>49182100</v>
      </c>
      <c r="T38" s="17">
        <f t="shared" si="28"/>
        <v>0</v>
      </c>
      <c r="U38" s="17">
        <f t="shared" si="3"/>
        <v>49182100</v>
      </c>
      <c r="V38" s="17">
        <f t="shared" si="28"/>
        <v>900000</v>
      </c>
      <c r="W38" s="17">
        <f t="shared" si="3"/>
        <v>50082100</v>
      </c>
      <c r="X38" s="17">
        <f t="shared" si="28"/>
        <v>0</v>
      </c>
      <c r="Y38" s="17">
        <f t="shared" si="4"/>
        <v>50082100</v>
      </c>
      <c r="Z38" s="174">
        <f t="shared" si="28"/>
        <v>0</v>
      </c>
      <c r="AA38" s="154">
        <f t="shared" si="4"/>
        <v>50082100</v>
      </c>
      <c r="AC38" s="12">
        <f t="shared" si="20"/>
        <v>0</v>
      </c>
      <c r="AD38" s="12">
        <f t="shared" si="14"/>
        <v>0</v>
      </c>
      <c r="AG38" s="30">
        <f>AG39</f>
        <v>10382500</v>
      </c>
    </row>
    <row r="39" spans="1:33" s="9" customFormat="1" ht="24" x14ac:dyDescent="0.3">
      <c r="A39" s="15" t="s">
        <v>50</v>
      </c>
      <c r="B39" s="42"/>
      <c r="C39" s="30">
        <f>C40</f>
        <v>6427500</v>
      </c>
      <c r="D39" s="36">
        <f>D40</f>
        <v>6427500</v>
      </c>
      <c r="E39" s="18">
        <f>E40</f>
        <v>0</v>
      </c>
      <c r="F39" s="18">
        <f t="shared" ref="F39:Z39" si="29">F40</f>
        <v>0</v>
      </c>
      <c r="G39" s="18">
        <f t="shared" si="19"/>
        <v>0</v>
      </c>
      <c r="H39" s="18">
        <f t="shared" si="29"/>
        <v>4290000</v>
      </c>
      <c r="I39" s="18">
        <f t="shared" si="7"/>
        <v>4290000</v>
      </c>
      <c r="J39" s="18">
        <f t="shared" si="29"/>
        <v>0</v>
      </c>
      <c r="K39" s="18">
        <f t="shared" si="8"/>
        <v>4290000</v>
      </c>
      <c r="L39" s="18">
        <f t="shared" si="29"/>
        <v>0</v>
      </c>
      <c r="M39" s="18">
        <f t="shared" si="9"/>
        <v>4290000</v>
      </c>
      <c r="N39" s="18">
        <f t="shared" si="29"/>
        <v>0</v>
      </c>
      <c r="O39" s="18">
        <f t="shared" si="10"/>
        <v>4290000</v>
      </c>
      <c r="P39" s="18">
        <f t="shared" si="29"/>
        <v>2137500</v>
      </c>
      <c r="Q39" s="18">
        <f t="shared" si="11"/>
        <v>6427500</v>
      </c>
      <c r="R39" s="18">
        <f t="shared" si="29"/>
        <v>0</v>
      </c>
      <c r="S39" s="18">
        <f t="shared" si="12"/>
        <v>6427500</v>
      </c>
      <c r="T39" s="18">
        <f t="shared" si="29"/>
        <v>0</v>
      </c>
      <c r="U39" s="18">
        <f t="shared" si="3"/>
        <v>6427500</v>
      </c>
      <c r="V39" s="18">
        <f t="shared" si="29"/>
        <v>0</v>
      </c>
      <c r="W39" s="18">
        <f t="shared" si="3"/>
        <v>6427500</v>
      </c>
      <c r="X39" s="18">
        <f t="shared" si="29"/>
        <v>0</v>
      </c>
      <c r="Y39" s="18">
        <f t="shared" si="4"/>
        <v>6427500</v>
      </c>
      <c r="Z39" s="175">
        <f t="shared" si="29"/>
        <v>0</v>
      </c>
      <c r="AA39" s="155">
        <f t="shared" si="4"/>
        <v>6427500</v>
      </c>
      <c r="AC39" s="12">
        <f t="shared" si="20"/>
        <v>0</v>
      </c>
      <c r="AD39" s="12">
        <f t="shared" si="14"/>
        <v>0</v>
      </c>
      <c r="AG39" s="32">
        <v>10382500</v>
      </c>
    </row>
    <row r="40" spans="1:33" s="9" customFormat="1" ht="34.200000000000003" x14ac:dyDescent="0.3">
      <c r="A40" s="16" t="s">
        <v>51</v>
      </c>
      <c r="B40" s="43"/>
      <c r="C40" s="161">
        <v>6427500</v>
      </c>
      <c r="D40" s="37">
        <f>E40+F40+H40+J40+L40+N40+P40+R40+T40+V40+X40+Z40</f>
        <v>6427500</v>
      </c>
      <c r="E40" s="20">
        <v>0</v>
      </c>
      <c r="F40" s="20">
        <v>0</v>
      </c>
      <c r="G40" s="10">
        <f t="shared" si="19"/>
        <v>0</v>
      </c>
      <c r="H40" s="20">
        <v>4290000</v>
      </c>
      <c r="I40" s="10">
        <f t="shared" si="7"/>
        <v>4290000</v>
      </c>
      <c r="J40" s="20">
        <v>0</v>
      </c>
      <c r="K40" s="20">
        <f t="shared" si="8"/>
        <v>4290000</v>
      </c>
      <c r="L40" s="20">
        <v>0</v>
      </c>
      <c r="M40" s="20">
        <f t="shared" si="9"/>
        <v>4290000</v>
      </c>
      <c r="N40" s="20">
        <v>0</v>
      </c>
      <c r="O40" s="20">
        <f t="shared" si="10"/>
        <v>4290000</v>
      </c>
      <c r="P40" s="20">
        <v>2137500</v>
      </c>
      <c r="Q40" s="20">
        <f t="shared" si="11"/>
        <v>6427500</v>
      </c>
      <c r="R40" s="20">
        <v>0</v>
      </c>
      <c r="S40" s="20">
        <f t="shared" si="12"/>
        <v>6427500</v>
      </c>
      <c r="T40" s="20">
        <v>0</v>
      </c>
      <c r="U40" s="20">
        <f t="shared" si="3"/>
        <v>6427500</v>
      </c>
      <c r="V40" s="20">
        <v>0</v>
      </c>
      <c r="W40" s="20">
        <f t="shared" si="3"/>
        <v>6427500</v>
      </c>
      <c r="X40" s="20">
        <v>0</v>
      </c>
      <c r="Y40" s="20">
        <f t="shared" si="4"/>
        <v>6427500</v>
      </c>
      <c r="Z40" s="177">
        <v>0</v>
      </c>
      <c r="AA40" s="11">
        <f t="shared" si="4"/>
        <v>6427500</v>
      </c>
      <c r="AC40" s="12">
        <f t="shared" si="20"/>
        <v>0</v>
      </c>
      <c r="AD40" s="12">
        <f t="shared" si="14"/>
        <v>0</v>
      </c>
      <c r="AG40" s="24">
        <f>SUM(AG41:AG43)</f>
        <v>48238000</v>
      </c>
    </row>
    <row r="41" spans="1:33" s="9" customFormat="1" ht="24" x14ac:dyDescent="0.3">
      <c r="A41" s="15" t="s">
        <v>41</v>
      </c>
      <c r="B41" s="42"/>
      <c r="C41" s="24">
        <f>SUM(C42:C44)</f>
        <v>43654600</v>
      </c>
      <c r="D41" s="38">
        <f>SUM(D42:D44)</f>
        <v>43654600</v>
      </c>
      <c r="E41" s="21">
        <f>SUM(E42:E44)</f>
        <v>900000</v>
      </c>
      <c r="F41" s="21">
        <f t="shared" ref="F41:Z41" si="30">SUM(F42:F44)</f>
        <v>2337200</v>
      </c>
      <c r="G41" s="21">
        <f t="shared" si="19"/>
        <v>3237200</v>
      </c>
      <c r="H41" s="21">
        <f t="shared" si="30"/>
        <v>307400</v>
      </c>
      <c r="I41" s="21">
        <f t="shared" si="7"/>
        <v>3544600</v>
      </c>
      <c r="J41" s="21">
        <f t="shared" si="30"/>
        <v>900000</v>
      </c>
      <c r="K41" s="21">
        <f t="shared" si="8"/>
        <v>4444600</v>
      </c>
      <c r="L41" s="21">
        <f t="shared" si="30"/>
        <v>0</v>
      </c>
      <c r="M41" s="21">
        <f t="shared" si="9"/>
        <v>4444600</v>
      </c>
      <c r="N41" s="21">
        <f t="shared" si="30"/>
        <v>0</v>
      </c>
      <c r="O41" s="21">
        <f t="shared" si="10"/>
        <v>4444600</v>
      </c>
      <c r="P41" s="21">
        <f t="shared" si="30"/>
        <v>38310000</v>
      </c>
      <c r="Q41" s="21">
        <f t="shared" si="11"/>
        <v>42754600</v>
      </c>
      <c r="R41" s="21">
        <f t="shared" si="30"/>
        <v>0</v>
      </c>
      <c r="S41" s="21">
        <f t="shared" si="12"/>
        <v>42754600</v>
      </c>
      <c r="T41" s="21">
        <f t="shared" si="30"/>
        <v>0</v>
      </c>
      <c r="U41" s="21">
        <f t="shared" si="3"/>
        <v>42754600</v>
      </c>
      <c r="V41" s="21">
        <f t="shared" si="30"/>
        <v>900000</v>
      </c>
      <c r="W41" s="21">
        <f t="shared" si="3"/>
        <v>43654600</v>
      </c>
      <c r="X41" s="21">
        <f t="shared" si="30"/>
        <v>0</v>
      </c>
      <c r="Y41" s="21">
        <f t="shared" si="4"/>
        <v>43654600</v>
      </c>
      <c r="Z41" s="178">
        <f t="shared" si="30"/>
        <v>0</v>
      </c>
      <c r="AA41" s="156">
        <f t="shared" si="4"/>
        <v>43654600</v>
      </c>
      <c r="AC41" s="12">
        <f t="shared" si="20"/>
        <v>0</v>
      </c>
      <c r="AD41" s="12">
        <f t="shared" si="14"/>
        <v>0</v>
      </c>
      <c r="AG41" s="31">
        <v>1810000</v>
      </c>
    </row>
    <row r="42" spans="1:33" s="9" customFormat="1" ht="22.8" x14ac:dyDescent="0.3">
      <c r="A42" s="16" t="s">
        <v>88</v>
      </c>
      <c r="B42" s="43"/>
      <c r="C42" s="31">
        <v>0</v>
      </c>
      <c r="D42" s="37">
        <f t="shared" ref="D42:D44" si="31">E42+F42+H42+J42+L42+N42+P42+R42+T42+V42+X42+Z42</f>
        <v>0</v>
      </c>
      <c r="E42" s="20">
        <v>0</v>
      </c>
      <c r="F42" s="11">
        <v>0</v>
      </c>
      <c r="G42" s="10">
        <f t="shared" si="19"/>
        <v>0</v>
      </c>
      <c r="H42" s="11">
        <v>0</v>
      </c>
      <c r="I42" s="10">
        <f t="shared" si="7"/>
        <v>0</v>
      </c>
      <c r="J42" s="11">
        <v>0</v>
      </c>
      <c r="K42" s="11">
        <f t="shared" si="8"/>
        <v>0</v>
      </c>
      <c r="L42" s="11">
        <v>0</v>
      </c>
      <c r="M42" s="11">
        <f t="shared" si="9"/>
        <v>0</v>
      </c>
      <c r="N42" s="11">
        <v>0</v>
      </c>
      <c r="O42" s="11">
        <f t="shared" si="10"/>
        <v>0</v>
      </c>
      <c r="P42" s="11">
        <v>0</v>
      </c>
      <c r="Q42" s="11">
        <f t="shared" si="11"/>
        <v>0</v>
      </c>
      <c r="R42" s="11">
        <v>0</v>
      </c>
      <c r="S42" s="11">
        <f t="shared" si="12"/>
        <v>0</v>
      </c>
      <c r="T42" s="11">
        <v>0</v>
      </c>
      <c r="U42" s="11">
        <f t="shared" si="3"/>
        <v>0</v>
      </c>
      <c r="V42" s="11">
        <v>0</v>
      </c>
      <c r="W42" s="11">
        <f t="shared" si="3"/>
        <v>0</v>
      </c>
      <c r="X42" s="11">
        <v>0</v>
      </c>
      <c r="Y42" s="11">
        <f t="shared" si="4"/>
        <v>0</v>
      </c>
      <c r="Z42" s="31">
        <v>0</v>
      </c>
      <c r="AA42" s="11">
        <f t="shared" si="4"/>
        <v>0</v>
      </c>
      <c r="AC42" s="12">
        <f t="shared" si="20"/>
        <v>0</v>
      </c>
      <c r="AD42" s="12">
        <f t="shared" si="14"/>
        <v>0</v>
      </c>
      <c r="AG42" s="31">
        <v>3780000</v>
      </c>
    </row>
    <row r="43" spans="1:33" s="9" customFormat="1" ht="22.8" x14ac:dyDescent="0.3">
      <c r="A43" s="16" t="s">
        <v>42</v>
      </c>
      <c r="B43" s="43"/>
      <c r="C43" s="31">
        <v>3780000</v>
      </c>
      <c r="D43" s="37">
        <f t="shared" si="31"/>
        <v>3780000</v>
      </c>
      <c r="E43" s="20">
        <v>900000</v>
      </c>
      <c r="F43" s="20">
        <v>180000</v>
      </c>
      <c r="G43" s="10">
        <f t="shared" si="19"/>
        <v>1080000</v>
      </c>
      <c r="H43" s="20">
        <v>0</v>
      </c>
      <c r="I43" s="10">
        <f t="shared" si="7"/>
        <v>1080000</v>
      </c>
      <c r="J43" s="20">
        <v>900000</v>
      </c>
      <c r="K43" s="20">
        <f t="shared" si="8"/>
        <v>1980000</v>
      </c>
      <c r="L43" s="20">
        <v>0</v>
      </c>
      <c r="M43" s="20">
        <f t="shared" si="9"/>
        <v>1980000</v>
      </c>
      <c r="N43" s="20">
        <v>0</v>
      </c>
      <c r="O43" s="20">
        <f t="shared" si="10"/>
        <v>1980000</v>
      </c>
      <c r="P43" s="20">
        <v>900000</v>
      </c>
      <c r="Q43" s="20">
        <f t="shared" si="11"/>
        <v>2880000</v>
      </c>
      <c r="R43" s="20">
        <v>0</v>
      </c>
      <c r="S43" s="20">
        <f t="shared" si="12"/>
        <v>2880000</v>
      </c>
      <c r="T43" s="20">
        <v>0</v>
      </c>
      <c r="U43" s="20">
        <f t="shared" si="3"/>
        <v>2880000</v>
      </c>
      <c r="V43" s="20">
        <v>900000</v>
      </c>
      <c r="W43" s="20">
        <f t="shared" si="3"/>
        <v>3780000</v>
      </c>
      <c r="X43" s="20">
        <v>0</v>
      </c>
      <c r="Y43" s="20">
        <f t="shared" si="4"/>
        <v>3780000</v>
      </c>
      <c r="Z43" s="177">
        <v>0</v>
      </c>
      <c r="AA43" s="11">
        <f t="shared" si="4"/>
        <v>3780000</v>
      </c>
      <c r="AC43" s="12">
        <f t="shared" si="20"/>
        <v>0</v>
      </c>
      <c r="AD43" s="12">
        <f t="shared" si="14"/>
        <v>0</v>
      </c>
      <c r="AG43" s="31">
        <v>42648000</v>
      </c>
    </row>
    <row r="44" spans="1:33" s="9" customFormat="1" ht="22.8" x14ac:dyDescent="0.3">
      <c r="A44" s="16" t="s">
        <v>43</v>
      </c>
      <c r="B44" s="43"/>
      <c r="C44" s="31">
        <v>39874600</v>
      </c>
      <c r="D44" s="37">
        <f t="shared" si="31"/>
        <v>39874600</v>
      </c>
      <c r="E44" s="20">
        <v>0</v>
      </c>
      <c r="F44" s="20">
        <v>2157200</v>
      </c>
      <c r="G44" s="10">
        <f t="shared" si="19"/>
        <v>2157200</v>
      </c>
      <c r="H44" s="20">
        <v>307400</v>
      </c>
      <c r="I44" s="10">
        <f t="shared" si="7"/>
        <v>2464600</v>
      </c>
      <c r="J44" s="20">
        <v>0</v>
      </c>
      <c r="K44" s="20">
        <f t="shared" si="8"/>
        <v>2464600</v>
      </c>
      <c r="L44" s="20">
        <v>0</v>
      </c>
      <c r="M44" s="20">
        <f t="shared" si="9"/>
        <v>2464600</v>
      </c>
      <c r="N44" s="20">
        <v>0</v>
      </c>
      <c r="O44" s="20">
        <f t="shared" si="10"/>
        <v>2464600</v>
      </c>
      <c r="P44" s="20">
        <v>37410000</v>
      </c>
      <c r="Q44" s="20">
        <f t="shared" si="11"/>
        <v>39874600</v>
      </c>
      <c r="R44" s="20">
        <v>0</v>
      </c>
      <c r="S44" s="20">
        <f t="shared" si="12"/>
        <v>39874600</v>
      </c>
      <c r="T44" s="20">
        <v>0</v>
      </c>
      <c r="U44" s="20">
        <f t="shared" si="3"/>
        <v>39874600</v>
      </c>
      <c r="V44" s="20">
        <v>0</v>
      </c>
      <c r="W44" s="20">
        <f t="shared" si="3"/>
        <v>39874600</v>
      </c>
      <c r="X44" s="20">
        <v>0</v>
      </c>
      <c r="Y44" s="20">
        <f t="shared" si="4"/>
        <v>39874600</v>
      </c>
      <c r="Z44" s="177">
        <v>0</v>
      </c>
      <c r="AA44" s="11">
        <f t="shared" si="4"/>
        <v>39874600</v>
      </c>
      <c r="AC44" s="12">
        <f t="shared" si="20"/>
        <v>0</v>
      </c>
      <c r="AD44" s="12">
        <f t="shared" si="14"/>
        <v>0</v>
      </c>
      <c r="AG44" s="29">
        <f t="shared" ref="AG44:AG45" si="32">AG45</f>
        <v>13685000</v>
      </c>
    </row>
    <row r="45" spans="1:33" s="9" customFormat="1" ht="24" x14ac:dyDescent="0.3">
      <c r="A45" s="14" t="s">
        <v>44</v>
      </c>
      <c r="B45" s="41"/>
      <c r="C45" s="29">
        <f t="shared" ref="C45:E46" si="33">C46</f>
        <v>13685000</v>
      </c>
      <c r="D45" s="35">
        <f t="shared" si="33"/>
        <v>13685000</v>
      </c>
      <c r="E45" s="17">
        <f t="shared" si="33"/>
        <v>1350000</v>
      </c>
      <c r="F45" s="17">
        <f t="shared" ref="F45:Z45" si="34">F46</f>
        <v>1350000</v>
      </c>
      <c r="G45" s="17">
        <f>E45+F45</f>
        <v>2700000</v>
      </c>
      <c r="H45" s="17">
        <f t="shared" si="34"/>
        <v>1350000</v>
      </c>
      <c r="I45" s="17">
        <f t="shared" si="7"/>
        <v>4050000</v>
      </c>
      <c r="J45" s="17">
        <f t="shared" si="34"/>
        <v>1350000</v>
      </c>
      <c r="K45" s="17">
        <f t="shared" si="8"/>
        <v>5400000</v>
      </c>
      <c r="L45" s="17">
        <f t="shared" si="34"/>
        <v>0</v>
      </c>
      <c r="M45" s="17">
        <f t="shared" si="9"/>
        <v>5400000</v>
      </c>
      <c r="N45" s="17">
        <f t="shared" si="34"/>
        <v>2700000</v>
      </c>
      <c r="O45" s="17">
        <f t="shared" si="10"/>
        <v>8100000</v>
      </c>
      <c r="P45" s="17">
        <f t="shared" si="34"/>
        <v>1535000</v>
      </c>
      <c r="Q45" s="17">
        <f t="shared" si="11"/>
        <v>9635000</v>
      </c>
      <c r="R45" s="17">
        <f t="shared" si="34"/>
        <v>1350000</v>
      </c>
      <c r="S45" s="17">
        <f t="shared" si="12"/>
        <v>10985000</v>
      </c>
      <c r="T45" s="17">
        <f t="shared" si="34"/>
        <v>1350000</v>
      </c>
      <c r="U45" s="17">
        <f t="shared" si="3"/>
        <v>12335000</v>
      </c>
      <c r="V45" s="17">
        <f t="shared" si="34"/>
        <v>1350000</v>
      </c>
      <c r="W45" s="17">
        <f t="shared" si="3"/>
        <v>13685000</v>
      </c>
      <c r="X45" s="17">
        <f t="shared" si="34"/>
        <v>0</v>
      </c>
      <c r="Y45" s="17">
        <f t="shared" si="4"/>
        <v>13685000</v>
      </c>
      <c r="Z45" s="174">
        <f t="shared" si="34"/>
        <v>0</v>
      </c>
      <c r="AA45" s="154">
        <f t="shared" si="4"/>
        <v>13685000</v>
      </c>
      <c r="AC45" s="12">
        <f t="shared" si="20"/>
        <v>0</v>
      </c>
      <c r="AD45" s="12">
        <f t="shared" si="14"/>
        <v>0</v>
      </c>
      <c r="AG45" s="24">
        <f t="shared" si="32"/>
        <v>13685000</v>
      </c>
    </row>
    <row r="46" spans="1:33" s="9" customFormat="1" ht="24" x14ac:dyDescent="0.3">
      <c r="A46" s="15" t="s">
        <v>45</v>
      </c>
      <c r="B46" s="42"/>
      <c r="C46" s="24">
        <f t="shared" si="33"/>
        <v>13685000</v>
      </c>
      <c r="D46" s="38">
        <f t="shared" si="33"/>
        <v>13685000</v>
      </c>
      <c r="E46" s="21">
        <f t="shared" si="33"/>
        <v>1350000</v>
      </c>
      <c r="F46" s="21">
        <f t="shared" ref="F46:Z46" si="35">F47</f>
        <v>1350000</v>
      </c>
      <c r="G46" s="21">
        <f>E46+F46</f>
        <v>2700000</v>
      </c>
      <c r="H46" s="21">
        <f t="shared" si="35"/>
        <v>1350000</v>
      </c>
      <c r="I46" s="21">
        <f t="shared" si="7"/>
        <v>4050000</v>
      </c>
      <c r="J46" s="21">
        <f t="shared" si="35"/>
        <v>1350000</v>
      </c>
      <c r="K46" s="21">
        <f t="shared" si="8"/>
        <v>5400000</v>
      </c>
      <c r="L46" s="21">
        <f t="shared" si="35"/>
        <v>0</v>
      </c>
      <c r="M46" s="21">
        <f t="shared" si="9"/>
        <v>5400000</v>
      </c>
      <c r="N46" s="21">
        <f t="shared" si="35"/>
        <v>2700000</v>
      </c>
      <c r="O46" s="21">
        <f t="shared" si="10"/>
        <v>8100000</v>
      </c>
      <c r="P46" s="21">
        <f t="shared" si="35"/>
        <v>1535000</v>
      </c>
      <c r="Q46" s="21">
        <f t="shared" si="11"/>
        <v>9635000</v>
      </c>
      <c r="R46" s="21">
        <f t="shared" si="35"/>
        <v>1350000</v>
      </c>
      <c r="S46" s="21">
        <f t="shared" si="12"/>
        <v>10985000</v>
      </c>
      <c r="T46" s="21">
        <f t="shared" si="35"/>
        <v>1350000</v>
      </c>
      <c r="U46" s="21">
        <f t="shared" si="3"/>
        <v>12335000</v>
      </c>
      <c r="V46" s="21">
        <f t="shared" si="35"/>
        <v>1350000</v>
      </c>
      <c r="W46" s="21">
        <f t="shared" si="3"/>
        <v>13685000</v>
      </c>
      <c r="X46" s="21">
        <f t="shared" si="35"/>
        <v>0</v>
      </c>
      <c r="Y46" s="21">
        <f t="shared" si="4"/>
        <v>13685000</v>
      </c>
      <c r="Z46" s="178">
        <f t="shared" si="35"/>
        <v>0</v>
      </c>
      <c r="AA46" s="156">
        <f t="shared" si="4"/>
        <v>13685000</v>
      </c>
      <c r="AC46" s="12">
        <f t="shared" si="20"/>
        <v>0</v>
      </c>
      <c r="AD46" s="12">
        <f t="shared" si="14"/>
        <v>0</v>
      </c>
      <c r="AG46" s="31">
        <v>13685000</v>
      </c>
    </row>
    <row r="47" spans="1:33" s="9" customFormat="1" ht="22.8" x14ac:dyDescent="0.3">
      <c r="A47" s="16" t="s">
        <v>46</v>
      </c>
      <c r="B47" s="43"/>
      <c r="C47" s="31">
        <v>13685000</v>
      </c>
      <c r="D47" s="37">
        <f>E47+F47+H47+J47+L47+N47+P47+R47+T47+V47+X47+Z47</f>
        <v>13685000</v>
      </c>
      <c r="E47" s="20">
        <v>1350000</v>
      </c>
      <c r="F47" s="20">
        <v>1350000</v>
      </c>
      <c r="G47" s="10">
        <f>E47+F47</f>
        <v>2700000</v>
      </c>
      <c r="H47" s="20">
        <v>1350000</v>
      </c>
      <c r="I47" s="10">
        <f t="shared" si="7"/>
        <v>4050000</v>
      </c>
      <c r="J47" s="20">
        <v>1350000</v>
      </c>
      <c r="K47" s="20">
        <f t="shared" si="8"/>
        <v>5400000</v>
      </c>
      <c r="L47" s="20"/>
      <c r="M47" s="20">
        <f t="shared" si="9"/>
        <v>5400000</v>
      </c>
      <c r="N47" s="20">
        <v>2700000</v>
      </c>
      <c r="O47" s="20">
        <f t="shared" si="10"/>
        <v>8100000</v>
      </c>
      <c r="P47" s="20">
        <v>1535000</v>
      </c>
      <c r="Q47" s="20">
        <f t="shared" si="11"/>
        <v>9635000</v>
      </c>
      <c r="R47" s="20">
        <v>1350000</v>
      </c>
      <c r="S47" s="20">
        <f t="shared" si="12"/>
        <v>10985000</v>
      </c>
      <c r="T47" s="20">
        <v>1350000</v>
      </c>
      <c r="U47" s="20">
        <f t="shared" si="3"/>
        <v>12335000</v>
      </c>
      <c r="V47" s="20">
        <v>1350000</v>
      </c>
      <c r="W47" s="20">
        <f t="shared" si="3"/>
        <v>13685000</v>
      </c>
      <c r="X47" s="11">
        <v>0</v>
      </c>
      <c r="Y47" s="11">
        <f t="shared" si="4"/>
        <v>13685000</v>
      </c>
      <c r="Z47" s="31">
        <v>0</v>
      </c>
      <c r="AA47" s="11">
        <f t="shared" si="4"/>
        <v>13685000</v>
      </c>
      <c r="AC47" s="12">
        <f t="shared" si="20"/>
        <v>0</v>
      </c>
      <c r="AD47" s="12">
        <f t="shared" si="14"/>
        <v>0</v>
      </c>
      <c r="AG47" s="29">
        <f>AG48</f>
        <v>39337500</v>
      </c>
    </row>
    <row r="48" spans="1:33" s="9" customFormat="1" ht="24" x14ac:dyDescent="0.3">
      <c r="A48" s="14" t="s">
        <v>47</v>
      </c>
      <c r="B48" s="41"/>
      <c r="C48" s="29">
        <f>C49</f>
        <v>29550000</v>
      </c>
      <c r="D48" s="35">
        <f>D49</f>
        <v>29550000</v>
      </c>
      <c r="E48" s="17">
        <f>E49</f>
        <v>3150000</v>
      </c>
      <c r="F48" s="17">
        <f t="shared" ref="F48:Z48" si="36">F49</f>
        <v>0</v>
      </c>
      <c r="G48" s="17">
        <f t="shared" si="19"/>
        <v>3150000</v>
      </c>
      <c r="H48" s="17">
        <f t="shared" si="36"/>
        <v>0</v>
      </c>
      <c r="I48" s="17">
        <f t="shared" si="7"/>
        <v>3150000</v>
      </c>
      <c r="J48" s="17">
        <f t="shared" si="36"/>
        <v>8325000</v>
      </c>
      <c r="K48" s="17">
        <f t="shared" si="8"/>
        <v>11475000</v>
      </c>
      <c r="L48" s="17">
        <f t="shared" si="36"/>
        <v>0</v>
      </c>
      <c r="M48" s="17">
        <f t="shared" si="9"/>
        <v>11475000</v>
      </c>
      <c r="N48" s="17">
        <f t="shared" si="36"/>
        <v>13012500</v>
      </c>
      <c r="O48" s="17">
        <f t="shared" si="10"/>
        <v>24487500</v>
      </c>
      <c r="P48" s="17">
        <f t="shared" si="36"/>
        <v>3000000</v>
      </c>
      <c r="Q48" s="17">
        <f t="shared" si="11"/>
        <v>27487500</v>
      </c>
      <c r="R48" s="17">
        <f t="shared" si="36"/>
        <v>0</v>
      </c>
      <c r="S48" s="17">
        <f t="shared" si="12"/>
        <v>27487500</v>
      </c>
      <c r="T48" s="17">
        <f t="shared" si="36"/>
        <v>2062500</v>
      </c>
      <c r="U48" s="17">
        <f t="shared" si="3"/>
        <v>29550000</v>
      </c>
      <c r="V48" s="17">
        <f t="shared" si="36"/>
        <v>0</v>
      </c>
      <c r="W48" s="17">
        <f t="shared" si="3"/>
        <v>29550000</v>
      </c>
      <c r="X48" s="17">
        <f t="shared" si="36"/>
        <v>0</v>
      </c>
      <c r="Y48" s="17">
        <f t="shared" si="4"/>
        <v>29550000</v>
      </c>
      <c r="Z48" s="174">
        <f t="shared" si="36"/>
        <v>0</v>
      </c>
      <c r="AA48" s="154">
        <f t="shared" si="4"/>
        <v>29550000</v>
      </c>
      <c r="AC48" s="12">
        <f t="shared" si="20"/>
        <v>0</v>
      </c>
      <c r="AD48" s="12">
        <f t="shared" si="14"/>
        <v>0</v>
      </c>
      <c r="AG48" s="24">
        <f>SUM(AG49:AG53)</f>
        <v>39337500</v>
      </c>
    </row>
    <row r="49" spans="1:33" s="9" customFormat="1" ht="24" x14ac:dyDescent="0.3">
      <c r="A49" s="15" t="s">
        <v>52</v>
      </c>
      <c r="B49" s="42"/>
      <c r="C49" s="24">
        <f>SUM(C50:C54)</f>
        <v>29550000</v>
      </c>
      <c r="D49" s="38">
        <f>SUM(D50:D54)</f>
        <v>29550000</v>
      </c>
      <c r="E49" s="21">
        <f>SUM(E50:E54)</f>
        <v>3150000</v>
      </c>
      <c r="F49" s="21">
        <f t="shared" ref="F49:Z49" si="37">SUM(F50:F54)</f>
        <v>0</v>
      </c>
      <c r="G49" s="21">
        <f t="shared" si="19"/>
        <v>3150000</v>
      </c>
      <c r="H49" s="21">
        <f t="shared" si="37"/>
        <v>0</v>
      </c>
      <c r="I49" s="21">
        <f t="shared" si="7"/>
        <v>3150000</v>
      </c>
      <c r="J49" s="21">
        <f t="shared" si="37"/>
        <v>8325000</v>
      </c>
      <c r="K49" s="21">
        <f t="shared" si="8"/>
        <v>11475000</v>
      </c>
      <c r="L49" s="21">
        <f t="shared" si="37"/>
        <v>0</v>
      </c>
      <c r="M49" s="21">
        <f t="shared" si="9"/>
        <v>11475000</v>
      </c>
      <c r="N49" s="21">
        <f t="shared" si="37"/>
        <v>13012500</v>
      </c>
      <c r="O49" s="21">
        <f t="shared" si="10"/>
        <v>24487500</v>
      </c>
      <c r="P49" s="21">
        <f t="shared" si="37"/>
        <v>3000000</v>
      </c>
      <c r="Q49" s="21">
        <f t="shared" si="11"/>
        <v>27487500</v>
      </c>
      <c r="R49" s="21">
        <f t="shared" si="37"/>
        <v>0</v>
      </c>
      <c r="S49" s="21">
        <f t="shared" si="12"/>
        <v>27487500</v>
      </c>
      <c r="T49" s="21">
        <f t="shared" si="37"/>
        <v>2062500</v>
      </c>
      <c r="U49" s="21">
        <f t="shared" si="3"/>
        <v>29550000</v>
      </c>
      <c r="V49" s="21">
        <f t="shared" si="37"/>
        <v>0</v>
      </c>
      <c r="W49" s="21">
        <f t="shared" si="3"/>
        <v>29550000</v>
      </c>
      <c r="X49" s="21">
        <f t="shared" si="37"/>
        <v>0</v>
      </c>
      <c r="Y49" s="21">
        <f t="shared" si="4"/>
        <v>29550000</v>
      </c>
      <c r="Z49" s="178">
        <f t="shared" si="37"/>
        <v>0</v>
      </c>
      <c r="AA49" s="156">
        <f t="shared" si="4"/>
        <v>29550000</v>
      </c>
      <c r="AC49" s="12">
        <f t="shared" si="20"/>
        <v>0</v>
      </c>
      <c r="AD49" s="12">
        <f t="shared" si="14"/>
        <v>0</v>
      </c>
      <c r="AG49" s="25">
        <v>6000000</v>
      </c>
    </row>
    <row r="50" spans="1:33" s="9" customFormat="1" ht="22.8" x14ac:dyDescent="0.3">
      <c r="A50" s="16" t="s">
        <v>53</v>
      </c>
      <c r="B50" s="43"/>
      <c r="C50" s="25">
        <v>5712500</v>
      </c>
      <c r="D50" s="37">
        <f t="shared" ref="D50:D53" si="38">E50+F50+H50+J50+L50+N50+P50+R50+T50+V50+X50+Z50</f>
        <v>5712500</v>
      </c>
      <c r="E50" s="19">
        <v>0</v>
      </c>
      <c r="F50" s="20">
        <v>0</v>
      </c>
      <c r="G50" s="10">
        <f t="shared" ref="G50:G54" si="39">E50+F50</f>
        <v>0</v>
      </c>
      <c r="H50" s="10">
        <v>0</v>
      </c>
      <c r="I50" s="10">
        <f t="shared" si="7"/>
        <v>0</v>
      </c>
      <c r="J50" s="10">
        <v>0</v>
      </c>
      <c r="K50" s="10">
        <f t="shared" si="8"/>
        <v>0</v>
      </c>
      <c r="L50" s="10">
        <v>0</v>
      </c>
      <c r="M50" s="10">
        <f t="shared" si="9"/>
        <v>0</v>
      </c>
      <c r="N50" s="10">
        <v>5712500</v>
      </c>
      <c r="O50" s="10">
        <f t="shared" si="10"/>
        <v>5712500</v>
      </c>
      <c r="P50" s="10">
        <v>0</v>
      </c>
      <c r="Q50" s="10">
        <f t="shared" si="11"/>
        <v>5712500</v>
      </c>
      <c r="R50" s="10">
        <v>0</v>
      </c>
      <c r="S50" s="10">
        <f t="shared" si="12"/>
        <v>5712500</v>
      </c>
      <c r="T50" s="10">
        <v>0</v>
      </c>
      <c r="U50" s="10">
        <f t="shared" si="3"/>
        <v>5712500</v>
      </c>
      <c r="V50" s="10">
        <v>0</v>
      </c>
      <c r="W50" s="10">
        <f t="shared" si="3"/>
        <v>5712500</v>
      </c>
      <c r="X50" s="10">
        <v>0</v>
      </c>
      <c r="Y50" s="10">
        <f t="shared" si="4"/>
        <v>5712500</v>
      </c>
      <c r="Z50" s="25">
        <v>0</v>
      </c>
      <c r="AA50" s="10">
        <f t="shared" si="4"/>
        <v>5712500</v>
      </c>
      <c r="AC50" s="12">
        <f t="shared" si="20"/>
        <v>0</v>
      </c>
      <c r="AD50" s="12">
        <f t="shared" si="14"/>
        <v>0</v>
      </c>
      <c r="AG50" s="25">
        <v>4950000</v>
      </c>
    </row>
    <row r="51" spans="1:33" s="9" customFormat="1" x14ac:dyDescent="0.3">
      <c r="A51" s="26" t="s">
        <v>54</v>
      </c>
      <c r="B51" s="44"/>
      <c r="C51" s="25">
        <v>4900000</v>
      </c>
      <c r="D51" s="37">
        <f t="shared" si="38"/>
        <v>4900000</v>
      </c>
      <c r="E51" s="19">
        <v>0</v>
      </c>
      <c r="F51" s="19">
        <v>0</v>
      </c>
      <c r="G51" s="10">
        <f t="shared" si="39"/>
        <v>0</v>
      </c>
      <c r="H51" s="19">
        <v>0</v>
      </c>
      <c r="I51" s="10">
        <f t="shared" si="7"/>
        <v>0</v>
      </c>
      <c r="J51" s="19">
        <v>0</v>
      </c>
      <c r="K51" s="19">
        <f t="shared" si="8"/>
        <v>0</v>
      </c>
      <c r="L51" s="19"/>
      <c r="M51" s="19">
        <f t="shared" si="9"/>
        <v>0</v>
      </c>
      <c r="N51" s="19">
        <v>4900000</v>
      </c>
      <c r="O51" s="19">
        <f t="shared" si="10"/>
        <v>4900000</v>
      </c>
      <c r="P51" s="19">
        <v>0</v>
      </c>
      <c r="Q51" s="19">
        <f t="shared" si="11"/>
        <v>4900000</v>
      </c>
      <c r="R51" s="19">
        <v>0</v>
      </c>
      <c r="S51" s="19">
        <f t="shared" si="12"/>
        <v>4900000</v>
      </c>
      <c r="T51" s="19">
        <v>0</v>
      </c>
      <c r="U51" s="19">
        <f t="shared" si="3"/>
        <v>4900000</v>
      </c>
      <c r="V51" s="19">
        <v>0</v>
      </c>
      <c r="W51" s="19">
        <f t="shared" si="3"/>
        <v>4900000</v>
      </c>
      <c r="X51" s="19">
        <v>0</v>
      </c>
      <c r="Y51" s="19">
        <f t="shared" si="4"/>
        <v>4900000</v>
      </c>
      <c r="Z51" s="179">
        <v>0</v>
      </c>
      <c r="AA51" s="10">
        <f t="shared" si="4"/>
        <v>4900000</v>
      </c>
      <c r="AC51" s="12">
        <f>C51-D51</f>
        <v>0</v>
      </c>
      <c r="AD51" s="12">
        <f t="shared" si="14"/>
        <v>0</v>
      </c>
      <c r="AG51" s="25">
        <v>3150000</v>
      </c>
    </row>
    <row r="52" spans="1:33" s="9" customFormat="1" ht="22.8" x14ac:dyDescent="0.3">
      <c r="A52" s="16" t="s">
        <v>55</v>
      </c>
      <c r="B52" s="43"/>
      <c r="C52" s="25">
        <v>3150000</v>
      </c>
      <c r="D52" s="37">
        <f t="shared" si="38"/>
        <v>3150000</v>
      </c>
      <c r="E52" s="19">
        <v>3150000</v>
      </c>
      <c r="F52" s="20"/>
      <c r="G52" s="10">
        <f>E52+F52</f>
        <v>3150000</v>
      </c>
      <c r="H52" s="19"/>
      <c r="I52" s="10">
        <f t="shared" si="7"/>
        <v>3150000</v>
      </c>
      <c r="J52" s="19"/>
      <c r="K52" s="19">
        <f t="shared" si="8"/>
        <v>3150000</v>
      </c>
      <c r="L52" s="19"/>
      <c r="M52" s="19">
        <f t="shared" si="9"/>
        <v>3150000</v>
      </c>
      <c r="N52" s="19"/>
      <c r="O52" s="19">
        <f t="shared" si="10"/>
        <v>3150000</v>
      </c>
      <c r="P52" s="19"/>
      <c r="Q52" s="19">
        <f t="shared" si="11"/>
        <v>3150000</v>
      </c>
      <c r="R52" s="19"/>
      <c r="S52" s="19">
        <f t="shared" si="12"/>
        <v>3150000</v>
      </c>
      <c r="T52" s="19"/>
      <c r="U52" s="19">
        <f t="shared" si="3"/>
        <v>3150000</v>
      </c>
      <c r="V52" s="19"/>
      <c r="W52" s="19">
        <f t="shared" si="3"/>
        <v>3150000</v>
      </c>
      <c r="X52" s="19"/>
      <c r="Y52" s="19">
        <f t="shared" si="4"/>
        <v>3150000</v>
      </c>
      <c r="Z52" s="179"/>
      <c r="AA52" s="10">
        <f t="shared" si="4"/>
        <v>3150000</v>
      </c>
      <c r="AC52" s="12">
        <f t="shared" si="20"/>
        <v>0</v>
      </c>
      <c r="AD52" s="12">
        <f t="shared" si="14"/>
        <v>0</v>
      </c>
      <c r="AG52" s="25">
        <v>3000000</v>
      </c>
    </row>
    <row r="53" spans="1:33" s="9" customFormat="1" ht="22.8" x14ac:dyDescent="0.3">
      <c r="A53" s="16" t="s">
        <v>56</v>
      </c>
      <c r="B53" s="43"/>
      <c r="C53" s="25">
        <v>3000000</v>
      </c>
      <c r="D53" s="37">
        <f t="shared" si="38"/>
        <v>3000000</v>
      </c>
      <c r="E53" s="19"/>
      <c r="F53" s="20"/>
      <c r="G53" s="10">
        <f t="shared" si="39"/>
        <v>0</v>
      </c>
      <c r="H53" s="19"/>
      <c r="I53" s="10">
        <f t="shared" si="7"/>
        <v>0</v>
      </c>
      <c r="J53" s="19"/>
      <c r="K53" s="19">
        <f t="shared" si="8"/>
        <v>0</v>
      </c>
      <c r="L53" s="19"/>
      <c r="M53" s="19">
        <f t="shared" si="9"/>
        <v>0</v>
      </c>
      <c r="N53" s="19"/>
      <c r="O53" s="19">
        <f t="shared" si="10"/>
        <v>0</v>
      </c>
      <c r="P53" s="19">
        <v>3000000</v>
      </c>
      <c r="Q53" s="19">
        <f t="shared" si="11"/>
        <v>3000000</v>
      </c>
      <c r="R53" s="19"/>
      <c r="S53" s="19">
        <f t="shared" si="12"/>
        <v>3000000</v>
      </c>
      <c r="T53" s="19"/>
      <c r="U53" s="19">
        <f t="shared" si="3"/>
        <v>3000000</v>
      </c>
      <c r="V53" s="19"/>
      <c r="W53" s="19">
        <f t="shared" si="3"/>
        <v>3000000</v>
      </c>
      <c r="X53" s="19"/>
      <c r="Y53" s="19">
        <f t="shared" si="4"/>
        <v>3000000</v>
      </c>
      <c r="Z53" s="179"/>
      <c r="AA53" s="10">
        <f t="shared" si="4"/>
        <v>3000000</v>
      </c>
      <c r="AC53" s="12">
        <f t="shared" si="20"/>
        <v>0</v>
      </c>
      <c r="AD53" s="12">
        <f t="shared" si="14"/>
        <v>0</v>
      </c>
      <c r="AG53" s="25">
        <v>22237500</v>
      </c>
    </row>
    <row r="54" spans="1:33" s="9" customFormat="1" x14ac:dyDescent="0.3">
      <c r="A54" s="16" t="s">
        <v>57</v>
      </c>
      <c r="B54" s="43"/>
      <c r="C54" s="25">
        <v>12787500</v>
      </c>
      <c r="D54" s="37">
        <f>E54+F54+H54+J54+L54+N54+P54+R54+T54+V54+X54+Z54</f>
        <v>12787500</v>
      </c>
      <c r="E54" s="19"/>
      <c r="F54" s="20"/>
      <c r="G54" s="10">
        <f t="shared" si="39"/>
        <v>0</v>
      </c>
      <c r="H54" s="19"/>
      <c r="I54" s="10">
        <f t="shared" si="7"/>
        <v>0</v>
      </c>
      <c r="J54" s="19">
        <v>8325000</v>
      </c>
      <c r="K54" s="19">
        <f t="shared" si="8"/>
        <v>8325000</v>
      </c>
      <c r="L54" s="19"/>
      <c r="M54" s="19">
        <f t="shared" si="9"/>
        <v>8325000</v>
      </c>
      <c r="N54" s="19">
        <v>2400000</v>
      </c>
      <c r="O54" s="19">
        <f t="shared" si="10"/>
        <v>10725000</v>
      </c>
      <c r="P54" s="19"/>
      <c r="Q54" s="19">
        <f t="shared" si="11"/>
        <v>10725000</v>
      </c>
      <c r="R54" s="19"/>
      <c r="S54" s="19">
        <f t="shared" si="12"/>
        <v>10725000</v>
      </c>
      <c r="T54" s="19">
        <v>2062500</v>
      </c>
      <c r="U54" s="19">
        <f t="shared" si="3"/>
        <v>12787500</v>
      </c>
      <c r="V54" s="19"/>
      <c r="W54" s="19">
        <f t="shared" si="3"/>
        <v>12787500</v>
      </c>
      <c r="X54" s="19"/>
      <c r="Y54" s="19">
        <f t="shared" si="4"/>
        <v>12787500</v>
      </c>
      <c r="Z54" s="179"/>
      <c r="AA54" s="10">
        <f t="shared" si="4"/>
        <v>12787500</v>
      </c>
      <c r="AC54" s="12">
        <f t="shared" si="20"/>
        <v>0</v>
      </c>
      <c r="AD54" s="12">
        <f t="shared" si="14"/>
        <v>0</v>
      </c>
      <c r="AG54" s="33">
        <f>AG5</f>
        <v>2269879230</v>
      </c>
    </row>
    <row r="55" spans="1:33" s="9" customFormat="1" x14ac:dyDescent="0.3">
      <c r="A55" s="6" t="s">
        <v>48</v>
      </c>
      <c r="B55" s="45"/>
      <c r="C55" s="33">
        <f>C6</f>
        <v>2221079390</v>
      </c>
      <c r="D55" s="39">
        <f>E55+F55+H55+J55+L55+N55+P55+R55+T55+V55+X55+Z55</f>
        <v>2221079390</v>
      </c>
      <c r="E55" s="22">
        <f>E9+E10+E12+E24+E25+E27+E29+E30+E32+E33+E35+E36+E37+E40+E42+E43+E44+E47+E50+E51+E52+E53+E54</f>
        <v>353147016</v>
      </c>
      <c r="F55" s="22">
        <f>F9+F10+F12+F24+F25+F27+F29+F30+F32+F33+F35+F36+F37+F40+F42+F43+F44+F47+F50+F51+F52+F53+F54</f>
        <v>166480204</v>
      </c>
      <c r="G55" s="22">
        <f>G9+G10+G12+G24+G25+G27+G29+G30+G32+G33+G35+G36+G37+G40+G42+G43+G44+G47+G50+G51+G52+G53+G54</f>
        <v>519627220</v>
      </c>
      <c r="H55" s="22">
        <f t="shared" ref="H55:AA55" si="40">H9+H10+H12+H24+H25+H27+H29+H30+H32+H33+H35+H36+H37+H40+H42+H43+H44+H47+H50+H51+H52+H53+H54</f>
        <v>301136184</v>
      </c>
      <c r="I55" s="22">
        <f t="shared" ref="I55" si="41">G55+H55</f>
        <v>820763404</v>
      </c>
      <c r="J55" s="22">
        <f t="shared" si="40"/>
        <v>237545151</v>
      </c>
      <c r="K55" s="22">
        <f t="shared" si="8"/>
        <v>1058308555</v>
      </c>
      <c r="L55" s="22">
        <f t="shared" si="40"/>
        <v>156926482</v>
      </c>
      <c r="M55" s="22">
        <f>K55+L55</f>
        <v>1215235037</v>
      </c>
      <c r="N55" s="22">
        <f t="shared" si="40"/>
        <v>218809905</v>
      </c>
      <c r="O55" s="22">
        <f t="shared" si="10"/>
        <v>1434044942</v>
      </c>
      <c r="P55" s="22">
        <f t="shared" si="40"/>
        <v>229856804</v>
      </c>
      <c r="Q55" s="22">
        <f t="shared" si="40"/>
        <v>1663901746</v>
      </c>
      <c r="R55" s="22">
        <f t="shared" si="40"/>
        <v>167264505</v>
      </c>
      <c r="S55" s="22">
        <f t="shared" si="40"/>
        <v>1831166251</v>
      </c>
      <c r="T55" s="22">
        <f t="shared" si="40"/>
        <v>155981974</v>
      </c>
      <c r="U55" s="22">
        <f t="shared" si="40"/>
        <v>1987148225</v>
      </c>
      <c r="V55" s="22">
        <f t="shared" si="40"/>
        <v>158032751</v>
      </c>
      <c r="W55" s="22">
        <f t="shared" si="40"/>
        <v>2145180976</v>
      </c>
      <c r="X55" s="22">
        <f t="shared" si="40"/>
        <v>70533414</v>
      </c>
      <c r="Y55" s="22">
        <f t="shared" si="40"/>
        <v>2215714390</v>
      </c>
      <c r="Z55" s="180">
        <f t="shared" si="40"/>
        <v>5365000</v>
      </c>
      <c r="AA55" s="158">
        <f t="shared" si="40"/>
        <v>2221079390</v>
      </c>
      <c r="AD55" s="12">
        <f t="shared" si="14"/>
        <v>0</v>
      </c>
    </row>
    <row r="57" spans="1:33" x14ac:dyDescent="0.25">
      <c r="G57" s="8">
        <f>G55/C55*100</f>
        <v>23.395256483830593</v>
      </c>
      <c r="I57" s="8">
        <f>I55/C55*100</f>
        <v>36.953357349374173</v>
      </c>
      <c r="K57" s="8">
        <f>K55/C55*100</f>
        <v>47.648389326596742</v>
      </c>
      <c r="M57" s="8">
        <f>M55/C55*100</f>
        <v>54.713714533184699</v>
      </c>
      <c r="O57" s="8">
        <f>O55/C55*100</f>
        <v>64.565226639647491</v>
      </c>
      <c r="Q57" s="8">
        <f>Q55/C55*100</f>
        <v>74.914104983883533</v>
      </c>
      <c r="S57" s="8">
        <f>S55/C55*100</f>
        <v>82.444880594745413</v>
      </c>
      <c r="U57" s="8">
        <f>U55/C55*100</f>
        <v>89.467681071949428</v>
      </c>
      <c r="W57" s="8">
        <f>W55/C55*100</f>
        <v>96.582813998377603</v>
      </c>
      <c r="Y57" s="8">
        <f>Y55/C55*100</f>
        <v>99.758450777394316</v>
      </c>
      <c r="AA57" s="8">
        <f>AA55/C55*100</f>
        <v>100</v>
      </c>
    </row>
    <row r="58" spans="1:33" x14ac:dyDescent="0.25">
      <c r="C58" s="27">
        <v>2269879230</v>
      </c>
    </row>
    <row r="59" spans="1:33" x14ac:dyDescent="0.25">
      <c r="C59" s="27">
        <v>2269879230</v>
      </c>
    </row>
    <row r="61" spans="1:33" x14ac:dyDescent="0.25">
      <c r="C61" s="27">
        <f>C58-C55</f>
        <v>48799840</v>
      </c>
    </row>
    <row r="64" spans="1:33" x14ac:dyDescent="0.25">
      <c r="G64" s="27"/>
    </row>
    <row r="65" spans="3:3" x14ac:dyDescent="0.25">
      <c r="C65" s="8">
        <f>C55-D55</f>
        <v>0</v>
      </c>
    </row>
  </sheetData>
  <mergeCells count="10">
    <mergeCell ref="A5:Z5"/>
    <mergeCell ref="A1:A3"/>
    <mergeCell ref="C1:C3"/>
    <mergeCell ref="D1:D3"/>
    <mergeCell ref="P1:AA1"/>
    <mergeCell ref="P2:U2"/>
    <mergeCell ref="V2:AA2"/>
    <mergeCell ref="E1:O1"/>
    <mergeCell ref="E2:I2"/>
    <mergeCell ref="J2:O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A90B-72E7-4365-AABD-CA90D8929A30}">
  <dimension ref="A1:P13"/>
  <sheetViews>
    <sheetView view="pageLayout" zoomScaleNormal="100" workbookViewId="0">
      <selection sqref="A1:P1"/>
    </sheetView>
  </sheetViews>
  <sheetFormatPr defaultRowHeight="14.4" x14ac:dyDescent="0.3"/>
  <cols>
    <col min="2" max="2" width="43.88671875" customWidth="1"/>
    <col min="3" max="16" width="14.33203125" customWidth="1"/>
  </cols>
  <sheetData>
    <row r="1" spans="1:16" ht="25.8" x14ac:dyDescent="0.5">
      <c r="A1" s="198" t="s">
        <v>85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5.8" x14ac:dyDescent="0.5">
      <c r="A2" s="198" t="s">
        <v>53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3">
      <c r="A3" t="s">
        <v>84</v>
      </c>
      <c r="B3" s="56">
        <v>2025</v>
      </c>
    </row>
    <row r="4" spans="1:16" x14ac:dyDescent="0.3">
      <c r="A4" s="199" t="s">
        <v>0</v>
      </c>
      <c r="B4" s="200"/>
      <c r="C4" s="188" t="s">
        <v>1</v>
      </c>
      <c r="D4" s="188" t="s">
        <v>2</v>
      </c>
      <c r="E4" s="189" t="s">
        <v>3</v>
      </c>
      <c r="F4" s="189"/>
      <c r="G4" s="189"/>
      <c r="H4" s="189"/>
      <c r="I4" s="189"/>
      <c r="J4" s="189"/>
      <c r="K4" s="189" t="s">
        <v>4</v>
      </c>
      <c r="L4" s="189"/>
      <c r="M4" s="189"/>
      <c r="N4" s="189"/>
      <c r="O4" s="189"/>
      <c r="P4" s="189"/>
    </row>
    <row r="5" spans="1:16" x14ac:dyDescent="0.3">
      <c r="A5" s="199"/>
      <c r="B5" s="200"/>
      <c r="C5" s="188" t="s">
        <v>1</v>
      </c>
      <c r="D5" s="188" t="s">
        <v>2</v>
      </c>
      <c r="E5" s="189" t="s">
        <v>5</v>
      </c>
      <c r="F5" s="189"/>
      <c r="G5" s="189"/>
      <c r="H5" s="189" t="s">
        <v>6</v>
      </c>
      <c r="I5" s="189"/>
      <c r="J5" s="189"/>
      <c r="K5" s="189" t="s">
        <v>7</v>
      </c>
      <c r="L5" s="189"/>
      <c r="M5" s="189"/>
      <c r="N5" s="189" t="s">
        <v>8</v>
      </c>
      <c r="O5" s="189"/>
      <c r="P5" s="189"/>
    </row>
    <row r="6" spans="1:16" x14ac:dyDescent="0.3">
      <c r="A6" s="199"/>
      <c r="B6" s="200"/>
      <c r="C6" s="203" t="s">
        <v>1</v>
      </c>
      <c r="D6" s="203" t="s">
        <v>2</v>
      </c>
      <c r="E6" s="46" t="s">
        <v>9</v>
      </c>
      <c r="F6" s="46" t="s">
        <v>10</v>
      </c>
      <c r="G6" s="46" t="s">
        <v>11</v>
      </c>
      <c r="H6" s="46" t="s">
        <v>12</v>
      </c>
      <c r="I6" s="46" t="s">
        <v>13</v>
      </c>
      <c r="J6" s="46" t="s">
        <v>14</v>
      </c>
      <c r="K6" s="46" t="s">
        <v>15</v>
      </c>
      <c r="L6" s="46" t="s">
        <v>16</v>
      </c>
      <c r="M6" s="46" t="s">
        <v>17</v>
      </c>
      <c r="N6" s="46" t="s">
        <v>18</v>
      </c>
      <c r="O6" s="46" t="s">
        <v>19</v>
      </c>
      <c r="P6" s="46" t="s">
        <v>20</v>
      </c>
    </row>
    <row r="7" spans="1:16" s="50" customFormat="1" ht="25.5" customHeight="1" x14ac:dyDescent="0.3">
      <c r="A7" s="201" t="s">
        <v>52</v>
      </c>
      <c r="B7" s="201"/>
      <c r="C7" s="52">
        <v>6000000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</row>
    <row r="8" spans="1:16" s="50" customFormat="1" ht="33.75" customHeight="1" x14ac:dyDescent="0.3">
      <c r="A8" s="202" t="s">
        <v>53</v>
      </c>
      <c r="B8" s="202"/>
      <c r="C8" s="53">
        <f>SUM(C10:C13)</f>
        <v>6000000</v>
      </c>
      <c r="D8" s="54">
        <f>SUM(E8:P8)</f>
        <v>0</v>
      </c>
      <c r="E8" s="53">
        <f t="shared" ref="E8:P8" si="0">SUM(E10:E13)</f>
        <v>0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3">
        <f t="shared" si="0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x14ac:dyDescent="0.3">
      <c r="A9" s="195"/>
      <c r="B9" s="197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7"/>
    </row>
    <row r="10" spans="1:16" s="50" customFormat="1" ht="30" customHeight="1" x14ac:dyDescent="0.3">
      <c r="A10" s="47"/>
      <c r="B10" s="48" t="s">
        <v>81</v>
      </c>
      <c r="C10" s="49">
        <v>337500</v>
      </c>
      <c r="D10" s="54">
        <f t="shared" ref="D10:D13" si="1">SUM(E10:P10)</f>
        <v>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s="50" customFormat="1" ht="30" customHeight="1" x14ac:dyDescent="0.3">
      <c r="A11" s="47"/>
      <c r="B11" s="51" t="s">
        <v>77</v>
      </c>
      <c r="C11" s="49">
        <v>1762500</v>
      </c>
      <c r="D11" s="54">
        <f t="shared" si="1"/>
        <v>0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s="50" customFormat="1" ht="30" customHeight="1" x14ac:dyDescent="0.3">
      <c r="A12" s="47"/>
      <c r="B12" s="51" t="s">
        <v>82</v>
      </c>
      <c r="C12" s="49">
        <v>900000</v>
      </c>
      <c r="D12" s="54">
        <f t="shared" si="1"/>
        <v>0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s="50" customFormat="1" ht="30" customHeight="1" x14ac:dyDescent="0.3">
      <c r="A13" s="47"/>
      <c r="B13" s="51" t="s">
        <v>83</v>
      </c>
      <c r="C13" s="49">
        <v>3000000</v>
      </c>
      <c r="D13" s="54">
        <f t="shared" si="1"/>
        <v>0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</sheetData>
  <mergeCells count="15">
    <mergeCell ref="A7:B7"/>
    <mergeCell ref="A8:B8"/>
    <mergeCell ref="A9:B9"/>
    <mergeCell ref="C9:P9"/>
    <mergeCell ref="A2:P2"/>
    <mergeCell ref="A1:P1"/>
    <mergeCell ref="A4:B6"/>
    <mergeCell ref="C4:C6"/>
    <mergeCell ref="D4:D6"/>
    <mergeCell ref="E4:J4"/>
    <mergeCell ref="K4:P4"/>
    <mergeCell ref="E5:G5"/>
    <mergeCell ref="H5:J5"/>
    <mergeCell ref="K5:M5"/>
    <mergeCell ref="N5:P5"/>
  </mergeCells>
  <pageMargins left="0.51181102362204722" right="1.1023622047244095" top="0.74803149606299213" bottom="0.74803149606299213" header="0.31496062992125984" footer="0.31496062992125984"/>
  <pageSetup paperSize="5" scale="6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17A2-05D0-4AA8-8DCA-58053CFD1F9F}">
  <dimension ref="A1:P13"/>
  <sheetViews>
    <sheetView view="pageLayout" zoomScaleNormal="100" workbookViewId="0">
      <selection activeCell="B19" sqref="B19"/>
    </sheetView>
  </sheetViews>
  <sheetFormatPr defaultRowHeight="14.4" x14ac:dyDescent="0.3"/>
  <cols>
    <col min="2" max="2" width="43.88671875" customWidth="1"/>
    <col min="3" max="16" width="14.33203125" customWidth="1"/>
  </cols>
  <sheetData>
    <row r="1" spans="1:16" ht="25.8" x14ac:dyDescent="0.5">
      <c r="A1" s="198" t="s">
        <v>85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5.8" x14ac:dyDescent="0.5">
      <c r="A2" s="198" t="s">
        <v>54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3">
      <c r="A3" t="s">
        <v>84</v>
      </c>
      <c r="B3" s="56">
        <v>2025</v>
      </c>
    </row>
    <row r="4" spans="1:16" x14ac:dyDescent="0.3">
      <c r="A4" s="199" t="s">
        <v>0</v>
      </c>
      <c r="B4" s="200"/>
      <c r="C4" s="188" t="s">
        <v>1</v>
      </c>
      <c r="D4" s="188" t="s">
        <v>2</v>
      </c>
      <c r="E4" s="189" t="s">
        <v>3</v>
      </c>
      <c r="F4" s="189"/>
      <c r="G4" s="189"/>
      <c r="H4" s="189"/>
      <c r="I4" s="189"/>
      <c r="J4" s="189"/>
      <c r="K4" s="189" t="s">
        <v>4</v>
      </c>
      <c r="L4" s="189"/>
      <c r="M4" s="189"/>
      <c r="N4" s="189"/>
      <c r="O4" s="189"/>
      <c r="P4" s="189"/>
    </row>
    <row r="5" spans="1:16" x14ac:dyDescent="0.3">
      <c r="A5" s="199"/>
      <c r="B5" s="200"/>
      <c r="C5" s="188" t="s">
        <v>1</v>
      </c>
      <c r="D5" s="188" t="s">
        <v>2</v>
      </c>
      <c r="E5" s="189" t="s">
        <v>5</v>
      </c>
      <c r="F5" s="189"/>
      <c r="G5" s="189"/>
      <c r="H5" s="189" t="s">
        <v>6</v>
      </c>
      <c r="I5" s="189"/>
      <c r="J5" s="189"/>
      <c r="K5" s="189" t="s">
        <v>7</v>
      </c>
      <c r="L5" s="189"/>
      <c r="M5" s="189"/>
      <c r="N5" s="189" t="s">
        <v>8</v>
      </c>
      <c r="O5" s="189"/>
      <c r="P5" s="189"/>
    </row>
    <row r="6" spans="1:16" x14ac:dyDescent="0.3">
      <c r="A6" s="199"/>
      <c r="B6" s="200"/>
      <c r="C6" s="203" t="s">
        <v>1</v>
      </c>
      <c r="D6" s="203" t="s">
        <v>2</v>
      </c>
      <c r="E6" s="46" t="s">
        <v>9</v>
      </c>
      <c r="F6" s="46" t="s">
        <v>10</v>
      </c>
      <c r="G6" s="46" t="s">
        <v>11</v>
      </c>
      <c r="H6" s="46" t="s">
        <v>12</v>
      </c>
      <c r="I6" s="46" t="s">
        <v>13</v>
      </c>
      <c r="J6" s="46" t="s">
        <v>14</v>
      </c>
      <c r="K6" s="46" t="s">
        <v>15</v>
      </c>
      <c r="L6" s="46" t="s">
        <v>16</v>
      </c>
      <c r="M6" s="46" t="s">
        <v>17</v>
      </c>
      <c r="N6" s="46" t="s">
        <v>18</v>
      </c>
      <c r="O6" s="46" t="s">
        <v>19</v>
      </c>
      <c r="P6" s="46" t="s">
        <v>20</v>
      </c>
    </row>
    <row r="7" spans="1:16" s="50" customFormat="1" ht="25.5" customHeight="1" x14ac:dyDescent="0.3">
      <c r="A7" s="201" t="s">
        <v>52</v>
      </c>
      <c r="B7" s="201"/>
      <c r="C7" s="52">
        <v>4950000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</row>
    <row r="8" spans="1:16" s="50" customFormat="1" ht="33.75" customHeight="1" x14ac:dyDescent="0.3">
      <c r="A8" s="202" t="s">
        <v>54</v>
      </c>
      <c r="B8" s="202"/>
      <c r="C8" s="53">
        <f>SUM(C10:C13)</f>
        <v>4950000</v>
      </c>
      <c r="D8" s="54">
        <f>SUM(E8:P8)</f>
        <v>0</v>
      </c>
      <c r="E8" s="53">
        <f t="shared" ref="E8:P8" si="0">SUM(E10:E13)</f>
        <v>0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3">
        <f t="shared" si="0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x14ac:dyDescent="0.3">
      <c r="A9" s="195"/>
      <c r="B9" s="197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7"/>
    </row>
    <row r="10" spans="1:16" s="50" customFormat="1" ht="30" customHeight="1" x14ac:dyDescent="0.3">
      <c r="A10" s="47"/>
      <c r="B10" s="48" t="s">
        <v>81</v>
      </c>
      <c r="C10" s="49">
        <v>150000</v>
      </c>
      <c r="D10" s="54">
        <f t="shared" ref="D10:D13" si="1">SUM(E10:P10)</f>
        <v>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s="50" customFormat="1" ht="30" customHeight="1" x14ac:dyDescent="0.3">
      <c r="A11" s="47"/>
      <c r="B11" s="51" t="s">
        <v>77</v>
      </c>
      <c r="C11" s="49">
        <v>1500000</v>
      </c>
      <c r="D11" s="54">
        <f t="shared" si="1"/>
        <v>0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s="50" customFormat="1" ht="30" customHeight="1" x14ac:dyDescent="0.3">
      <c r="A12" s="47"/>
      <c r="B12" s="51" t="s">
        <v>82</v>
      </c>
      <c r="C12" s="49">
        <v>900000</v>
      </c>
      <c r="D12" s="54">
        <f t="shared" si="1"/>
        <v>0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s="50" customFormat="1" ht="30" customHeight="1" x14ac:dyDescent="0.3">
      <c r="A13" s="47"/>
      <c r="B13" s="51" t="s">
        <v>83</v>
      </c>
      <c r="C13" s="49">
        <v>2400000</v>
      </c>
      <c r="D13" s="54">
        <f t="shared" si="1"/>
        <v>0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</sheetData>
  <mergeCells count="15">
    <mergeCell ref="A7:B7"/>
    <mergeCell ref="A8:B8"/>
    <mergeCell ref="A9:B9"/>
    <mergeCell ref="C9:P9"/>
    <mergeCell ref="A1:P1"/>
    <mergeCell ref="A2:P2"/>
    <mergeCell ref="A4:B6"/>
    <mergeCell ref="C4:C6"/>
    <mergeCell ref="D4:D6"/>
    <mergeCell ref="E4:J4"/>
    <mergeCell ref="K4:P4"/>
    <mergeCell ref="E5:G5"/>
    <mergeCell ref="H5:J5"/>
    <mergeCell ref="K5:M5"/>
    <mergeCell ref="N5:P5"/>
  </mergeCells>
  <pageMargins left="0.51181102362204722" right="1.1023622047244095" top="0.74803149606299213" bottom="0.74803149606299213" header="0.31496062992125984" footer="0.31496062992125984"/>
  <pageSetup paperSize="5" scale="6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CF7F-5E5A-4102-9BE1-E0DD9ED7C940}">
  <dimension ref="A1:P11"/>
  <sheetViews>
    <sheetView view="pageLayout" zoomScaleNormal="100" workbookViewId="0">
      <selection activeCell="G39" sqref="G39"/>
    </sheetView>
  </sheetViews>
  <sheetFormatPr defaultRowHeight="14.4" x14ac:dyDescent="0.3"/>
  <cols>
    <col min="2" max="2" width="43.88671875" customWidth="1"/>
    <col min="3" max="16" width="14.33203125" customWidth="1"/>
  </cols>
  <sheetData>
    <row r="1" spans="1:16" ht="25.8" x14ac:dyDescent="0.5">
      <c r="A1" s="198" t="s">
        <v>85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5.8" x14ac:dyDescent="0.5">
      <c r="A2" s="198" t="s">
        <v>55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3">
      <c r="A3" t="s">
        <v>84</v>
      </c>
      <c r="B3" s="56">
        <v>2025</v>
      </c>
    </row>
    <row r="4" spans="1:16" x14ac:dyDescent="0.3">
      <c r="A4" s="199" t="s">
        <v>0</v>
      </c>
      <c r="B4" s="200"/>
      <c r="C4" s="188" t="s">
        <v>1</v>
      </c>
      <c r="D4" s="188" t="s">
        <v>2</v>
      </c>
      <c r="E4" s="189" t="s">
        <v>3</v>
      </c>
      <c r="F4" s="189"/>
      <c r="G4" s="189"/>
      <c r="H4" s="189"/>
      <c r="I4" s="189"/>
      <c r="J4" s="189"/>
      <c r="K4" s="189" t="s">
        <v>4</v>
      </c>
      <c r="L4" s="189"/>
      <c r="M4" s="189"/>
      <c r="N4" s="189"/>
      <c r="O4" s="189"/>
      <c r="P4" s="189"/>
    </row>
    <row r="5" spans="1:16" x14ac:dyDescent="0.3">
      <c r="A5" s="199"/>
      <c r="B5" s="200"/>
      <c r="C5" s="188" t="s">
        <v>1</v>
      </c>
      <c r="D5" s="188" t="s">
        <v>2</v>
      </c>
      <c r="E5" s="189" t="s">
        <v>5</v>
      </c>
      <c r="F5" s="189"/>
      <c r="G5" s="189"/>
      <c r="H5" s="189" t="s">
        <v>6</v>
      </c>
      <c r="I5" s="189"/>
      <c r="J5" s="189"/>
      <c r="K5" s="189" t="s">
        <v>7</v>
      </c>
      <c r="L5" s="189"/>
      <c r="M5" s="189"/>
      <c r="N5" s="189" t="s">
        <v>8</v>
      </c>
      <c r="O5" s="189"/>
      <c r="P5" s="189"/>
    </row>
    <row r="6" spans="1:16" x14ac:dyDescent="0.3">
      <c r="A6" s="199"/>
      <c r="B6" s="200"/>
      <c r="C6" s="203" t="s">
        <v>1</v>
      </c>
      <c r="D6" s="203" t="s">
        <v>2</v>
      </c>
      <c r="E6" s="46" t="s">
        <v>9</v>
      </c>
      <c r="F6" s="46" t="s">
        <v>10</v>
      </c>
      <c r="G6" s="46" t="s">
        <v>11</v>
      </c>
      <c r="H6" s="46" t="s">
        <v>12</v>
      </c>
      <c r="I6" s="46" t="s">
        <v>13</v>
      </c>
      <c r="J6" s="46" t="s">
        <v>14</v>
      </c>
      <c r="K6" s="46" t="s">
        <v>15</v>
      </c>
      <c r="L6" s="46" t="s">
        <v>16</v>
      </c>
      <c r="M6" s="46" t="s">
        <v>17</v>
      </c>
      <c r="N6" s="46" t="s">
        <v>18</v>
      </c>
      <c r="O6" s="46" t="s">
        <v>19</v>
      </c>
      <c r="P6" s="46" t="s">
        <v>20</v>
      </c>
    </row>
    <row r="7" spans="1:16" s="50" customFormat="1" ht="25.5" customHeight="1" x14ac:dyDescent="0.3">
      <c r="A7" s="201" t="s">
        <v>52</v>
      </c>
      <c r="B7" s="201"/>
      <c r="C7" s="52">
        <v>3150000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</row>
    <row r="8" spans="1:16" s="50" customFormat="1" ht="33.75" customHeight="1" x14ac:dyDescent="0.3">
      <c r="A8" s="202" t="s">
        <v>55</v>
      </c>
      <c r="B8" s="202"/>
      <c r="C8" s="53">
        <f>SUM(C10:C11)</f>
        <v>3150000</v>
      </c>
      <c r="D8" s="54">
        <f>SUM(E8:P8)</f>
        <v>0</v>
      </c>
      <c r="E8" s="53">
        <f t="shared" ref="E8:P8" si="0">SUM(E10:E11)</f>
        <v>0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3">
        <f t="shared" si="0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x14ac:dyDescent="0.3">
      <c r="A9" s="195"/>
      <c r="B9" s="197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7"/>
    </row>
    <row r="10" spans="1:16" s="50" customFormat="1" ht="30" customHeight="1" x14ac:dyDescent="0.3">
      <c r="A10" s="47"/>
      <c r="B10" s="48" t="s">
        <v>81</v>
      </c>
      <c r="C10" s="49">
        <v>150000</v>
      </c>
      <c r="D10" s="54">
        <f t="shared" ref="D10:D11" si="1">SUM(E10:P10)</f>
        <v>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s="50" customFormat="1" ht="30" customHeight="1" x14ac:dyDescent="0.3">
      <c r="A11" s="47"/>
      <c r="B11" s="51" t="s">
        <v>77</v>
      </c>
      <c r="C11" s="49">
        <v>3000000</v>
      </c>
      <c r="D11" s="54">
        <f t="shared" si="1"/>
        <v>0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</sheetData>
  <mergeCells count="15">
    <mergeCell ref="A7:B7"/>
    <mergeCell ref="A8:B8"/>
    <mergeCell ref="A9:B9"/>
    <mergeCell ref="C9:P9"/>
    <mergeCell ref="A1:P1"/>
    <mergeCell ref="A2:P2"/>
    <mergeCell ref="A4:B6"/>
    <mergeCell ref="C4:C6"/>
    <mergeCell ref="D4:D6"/>
    <mergeCell ref="E4:J4"/>
    <mergeCell ref="K4:P4"/>
    <mergeCell ref="E5:G5"/>
    <mergeCell ref="H5:J5"/>
    <mergeCell ref="K5:M5"/>
    <mergeCell ref="N5:P5"/>
  </mergeCells>
  <pageMargins left="0.51181102362204722" right="1.1023622047244095" top="0.74803149606299213" bottom="0.74803149606299213" header="0.31496062992125984" footer="0.31496062992125984"/>
  <pageSetup paperSize="5" scale="6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D3F2-0C5D-4740-A485-657514B9F5AE}">
  <dimension ref="A1:P15"/>
  <sheetViews>
    <sheetView view="pageLayout" zoomScaleNormal="100" workbookViewId="0">
      <selection activeCell="D17" sqref="D17"/>
    </sheetView>
  </sheetViews>
  <sheetFormatPr defaultRowHeight="14.4" x14ac:dyDescent="0.3"/>
  <cols>
    <col min="2" max="2" width="43.88671875" customWidth="1"/>
    <col min="3" max="16" width="14.33203125" customWidth="1"/>
  </cols>
  <sheetData>
    <row r="1" spans="1:16" ht="25.8" x14ac:dyDescent="0.5">
      <c r="A1" s="198" t="s">
        <v>85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5.8" x14ac:dyDescent="0.5">
      <c r="A2" s="198" t="s">
        <v>56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3">
      <c r="A3" t="s">
        <v>84</v>
      </c>
      <c r="B3" s="56">
        <v>2025</v>
      </c>
    </row>
    <row r="4" spans="1:16" x14ac:dyDescent="0.3">
      <c r="A4" s="199" t="s">
        <v>0</v>
      </c>
      <c r="B4" s="200"/>
      <c r="C4" s="188" t="s">
        <v>1</v>
      </c>
      <c r="D4" s="188" t="s">
        <v>2</v>
      </c>
      <c r="E4" s="189" t="s">
        <v>3</v>
      </c>
      <c r="F4" s="189"/>
      <c r="G4" s="189"/>
      <c r="H4" s="189"/>
      <c r="I4" s="189"/>
      <c r="J4" s="189"/>
      <c r="K4" s="189" t="s">
        <v>4</v>
      </c>
      <c r="L4" s="189"/>
      <c r="M4" s="189"/>
      <c r="N4" s="189"/>
      <c r="O4" s="189"/>
      <c r="P4" s="189"/>
    </row>
    <row r="5" spans="1:16" x14ac:dyDescent="0.3">
      <c r="A5" s="199"/>
      <c r="B5" s="200"/>
      <c r="C5" s="188" t="s">
        <v>1</v>
      </c>
      <c r="D5" s="188" t="s">
        <v>2</v>
      </c>
      <c r="E5" s="189" t="s">
        <v>5</v>
      </c>
      <c r="F5" s="189"/>
      <c r="G5" s="189"/>
      <c r="H5" s="189" t="s">
        <v>6</v>
      </c>
      <c r="I5" s="189"/>
      <c r="J5" s="189"/>
      <c r="K5" s="189" t="s">
        <v>7</v>
      </c>
      <c r="L5" s="189"/>
      <c r="M5" s="189"/>
      <c r="N5" s="189" t="s">
        <v>8</v>
      </c>
      <c r="O5" s="189"/>
      <c r="P5" s="189"/>
    </row>
    <row r="6" spans="1:16" x14ac:dyDescent="0.3">
      <c r="A6" s="199"/>
      <c r="B6" s="200"/>
      <c r="C6" s="203" t="s">
        <v>1</v>
      </c>
      <c r="D6" s="203" t="s">
        <v>2</v>
      </c>
      <c r="E6" s="46" t="s">
        <v>9</v>
      </c>
      <c r="F6" s="46" t="s">
        <v>10</v>
      </c>
      <c r="G6" s="46" t="s">
        <v>11</v>
      </c>
      <c r="H6" s="46" t="s">
        <v>12</v>
      </c>
      <c r="I6" s="46" t="s">
        <v>13</v>
      </c>
      <c r="J6" s="46" t="s">
        <v>14</v>
      </c>
      <c r="K6" s="46" t="s">
        <v>15</v>
      </c>
      <c r="L6" s="46" t="s">
        <v>16</v>
      </c>
      <c r="M6" s="46" t="s">
        <v>17</v>
      </c>
      <c r="N6" s="46" t="s">
        <v>18</v>
      </c>
      <c r="O6" s="46" t="s">
        <v>19</v>
      </c>
      <c r="P6" s="46" t="s">
        <v>20</v>
      </c>
    </row>
    <row r="7" spans="1:16" s="50" customFormat="1" ht="25.5" customHeight="1" x14ac:dyDescent="0.3">
      <c r="A7" s="201" t="s">
        <v>52</v>
      </c>
      <c r="B7" s="201"/>
      <c r="C7" s="52">
        <v>3000000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</row>
    <row r="8" spans="1:16" s="50" customFormat="1" ht="33.75" customHeight="1" x14ac:dyDescent="0.3">
      <c r="A8" s="202" t="s">
        <v>56</v>
      </c>
      <c r="B8" s="202"/>
      <c r="C8" s="53">
        <f>SUM(C10:C15)</f>
        <v>3000000</v>
      </c>
      <c r="D8" s="54">
        <f>SUM(E8:P8)</f>
        <v>0</v>
      </c>
      <c r="E8" s="53">
        <f t="shared" ref="E8:P8" si="0">SUM(E10:E15)</f>
        <v>0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3">
        <f t="shared" si="0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x14ac:dyDescent="0.3">
      <c r="A9" s="195"/>
      <c r="B9" s="197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7"/>
    </row>
    <row r="10" spans="1:16" s="50" customFormat="1" ht="30" customHeight="1" x14ac:dyDescent="0.3">
      <c r="A10" s="47"/>
      <c r="B10" s="48" t="s">
        <v>70</v>
      </c>
      <c r="C10" s="49">
        <v>130000</v>
      </c>
      <c r="D10" s="54">
        <f t="shared" ref="D10:D15" si="1">SUM(E10:P10)</f>
        <v>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s="50" customFormat="1" ht="30" customHeight="1" x14ac:dyDescent="0.3">
      <c r="A11" s="47"/>
      <c r="B11" s="51" t="s">
        <v>71</v>
      </c>
      <c r="C11" s="49">
        <v>110000</v>
      </c>
      <c r="D11" s="54">
        <f t="shared" si="1"/>
        <v>0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s="50" customFormat="1" ht="30" customHeight="1" x14ac:dyDescent="0.3">
      <c r="A12" s="47"/>
      <c r="B12" s="51" t="s">
        <v>81</v>
      </c>
      <c r="C12" s="49">
        <v>172500</v>
      </c>
      <c r="D12" s="54">
        <f t="shared" si="1"/>
        <v>0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s="50" customFormat="1" ht="30" customHeight="1" x14ac:dyDescent="0.3">
      <c r="A13" s="47"/>
      <c r="B13" s="57" t="s">
        <v>77</v>
      </c>
      <c r="C13" s="49">
        <v>937500</v>
      </c>
      <c r="D13" s="54">
        <f t="shared" si="1"/>
        <v>0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s="50" customFormat="1" ht="30" customHeight="1" x14ac:dyDescent="0.3">
      <c r="A14" s="47"/>
      <c r="B14" s="51" t="s">
        <v>82</v>
      </c>
      <c r="C14" s="49">
        <v>450000</v>
      </c>
      <c r="D14" s="54">
        <f t="shared" si="1"/>
        <v>0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1:16" s="50" customFormat="1" ht="30" customHeight="1" x14ac:dyDescent="0.3">
      <c r="A15" s="47"/>
      <c r="B15" s="51" t="s">
        <v>83</v>
      </c>
      <c r="C15" s="49">
        <v>1200000</v>
      </c>
      <c r="D15" s="54">
        <f t="shared" si="1"/>
        <v>0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</sheetData>
  <mergeCells count="15">
    <mergeCell ref="A7:B7"/>
    <mergeCell ref="A8:B8"/>
    <mergeCell ref="A9:B9"/>
    <mergeCell ref="C9:P9"/>
    <mergeCell ref="A1:P1"/>
    <mergeCell ref="A2:P2"/>
    <mergeCell ref="A4:B6"/>
    <mergeCell ref="C4:C6"/>
    <mergeCell ref="D4:D6"/>
    <mergeCell ref="E4:J4"/>
    <mergeCell ref="K4:P4"/>
    <mergeCell ref="E5:G5"/>
    <mergeCell ref="H5:J5"/>
    <mergeCell ref="K5:M5"/>
    <mergeCell ref="N5:P5"/>
  </mergeCells>
  <pageMargins left="0.51181102362204722" right="1.1023622047244095" top="0.74803149606299213" bottom="0.74803149606299213" header="0.31496062992125984" footer="0.31496062992125984"/>
  <pageSetup paperSize="5" scale="6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B881-3C7A-4A93-8077-8730B49D4E1A}">
  <dimension ref="A1:P16"/>
  <sheetViews>
    <sheetView view="pageLayout" zoomScaleNormal="100" workbookViewId="0">
      <selection activeCell="D18" sqref="D18"/>
    </sheetView>
  </sheetViews>
  <sheetFormatPr defaultRowHeight="14.4" x14ac:dyDescent="0.3"/>
  <cols>
    <col min="2" max="2" width="43.88671875" customWidth="1"/>
    <col min="3" max="16" width="14.33203125" customWidth="1"/>
  </cols>
  <sheetData>
    <row r="1" spans="1:16" ht="25.8" x14ac:dyDescent="0.5">
      <c r="A1" s="198" t="s">
        <v>85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5.8" x14ac:dyDescent="0.5">
      <c r="A2" s="198" t="s">
        <v>57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3">
      <c r="A3" t="s">
        <v>84</v>
      </c>
      <c r="B3" s="56">
        <v>2025</v>
      </c>
    </row>
    <row r="4" spans="1:16" x14ac:dyDescent="0.3">
      <c r="A4" s="199" t="s">
        <v>0</v>
      </c>
      <c r="B4" s="200"/>
      <c r="C4" s="188" t="s">
        <v>1</v>
      </c>
      <c r="D4" s="188" t="s">
        <v>2</v>
      </c>
      <c r="E4" s="189" t="s">
        <v>3</v>
      </c>
      <c r="F4" s="189"/>
      <c r="G4" s="189"/>
      <c r="H4" s="189"/>
      <c r="I4" s="189"/>
      <c r="J4" s="189"/>
      <c r="K4" s="189" t="s">
        <v>4</v>
      </c>
      <c r="L4" s="189"/>
      <c r="M4" s="189"/>
      <c r="N4" s="189"/>
      <c r="O4" s="189"/>
      <c r="P4" s="189"/>
    </row>
    <row r="5" spans="1:16" x14ac:dyDescent="0.3">
      <c r="A5" s="199"/>
      <c r="B5" s="200"/>
      <c r="C5" s="188" t="s">
        <v>1</v>
      </c>
      <c r="D5" s="188" t="s">
        <v>2</v>
      </c>
      <c r="E5" s="189" t="s">
        <v>5</v>
      </c>
      <c r="F5" s="189"/>
      <c r="G5" s="189"/>
      <c r="H5" s="189" t="s">
        <v>6</v>
      </c>
      <c r="I5" s="189"/>
      <c r="J5" s="189"/>
      <c r="K5" s="189" t="s">
        <v>7</v>
      </c>
      <c r="L5" s="189"/>
      <c r="M5" s="189"/>
      <c r="N5" s="189" t="s">
        <v>8</v>
      </c>
      <c r="O5" s="189"/>
      <c r="P5" s="189"/>
    </row>
    <row r="6" spans="1:16" x14ac:dyDescent="0.3">
      <c r="A6" s="199"/>
      <c r="B6" s="200"/>
      <c r="C6" s="203" t="s">
        <v>1</v>
      </c>
      <c r="D6" s="203" t="s">
        <v>2</v>
      </c>
      <c r="E6" s="46" t="s">
        <v>9</v>
      </c>
      <c r="F6" s="46" t="s">
        <v>10</v>
      </c>
      <c r="G6" s="46" t="s">
        <v>11</v>
      </c>
      <c r="H6" s="46" t="s">
        <v>12</v>
      </c>
      <c r="I6" s="46" t="s">
        <v>13</v>
      </c>
      <c r="J6" s="46" t="s">
        <v>14</v>
      </c>
      <c r="K6" s="46" t="s">
        <v>15</v>
      </c>
      <c r="L6" s="46" t="s">
        <v>16</v>
      </c>
      <c r="M6" s="46" t="s">
        <v>17</v>
      </c>
      <c r="N6" s="46" t="s">
        <v>18</v>
      </c>
      <c r="O6" s="46" t="s">
        <v>19</v>
      </c>
      <c r="P6" s="46" t="s">
        <v>20</v>
      </c>
    </row>
    <row r="7" spans="1:16" s="50" customFormat="1" ht="25.5" customHeight="1" x14ac:dyDescent="0.3">
      <c r="A7" s="201" t="s">
        <v>52</v>
      </c>
      <c r="B7" s="201"/>
      <c r="C7" s="52">
        <v>22237500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</row>
    <row r="8" spans="1:16" s="50" customFormat="1" ht="33.75" customHeight="1" x14ac:dyDescent="0.3">
      <c r="A8" s="202" t="s">
        <v>57</v>
      </c>
      <c r="B8" s="202"/>
      <c r="C8" s="53">
        <f>SUM(C10:C13)</f>
        <v>22237500</v>
      </c>
      <c r="D8" s="54">
        <f>SUM(E8:P8)</f>
        <v>0</v>
      </c>
      <c r="E8" s="53">
        <f t="shared" ref="E8:P8" si="0">SUM(E10:E13)</f>
        <v>0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3">
        <f t="shared" si="0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x14ac:dyDescent="0.3">
      <c r="A9" s="195"/>
      <c r="B9" s="197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7"/>
    </row>
    <row r="10" spans="1:16" s="50" customFormat="1" ht="30" customHeight="1" x14ac:dyDescent="0.3">
      <c r="A10" s="47"/>
      <c r="B10" s="48" t="s">
        <v>81</v>
      </c>
      <c r="C10" s="49">
        <v>450000</v>
      </c>
      <c r="D10" s="54">
        <f t="shared" ref="D10:D13" si="1">SUM(E10:P10)</f>
        <v>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s="50" customFormat="1" ht="30" customHeight="1" x14ac:dyDescent="0.3">
      <c r="A11" s="47"/>
      <c r="B11" s="51" t="s">
        <v>77</v>
      </c>
      <c r="C11" s="49">
        <v>15337500</v>
      </c>
      <c r="D11" s="54">
        <f t="shared" si="1"/>
        <v>0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s="50" customFormat="1" ht="30" customHeight="1" x14ac:dyDescent="0.3">
      <c r="A12" s="47"/>
      <c r="B12" s="48" t="s">
        <v>82</v>
      </c>
      <c r="C12" s="49">
        <v>2250000</v>
      </c>
      <c r="D12" s="54">
        <f t="shared" si="1"/>
        <v>0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s="50" customFormat="1" ht="30" customHeight="1" x14ac:dyDescent="0.3">
      <c r="A13" s="47"/>
      <c r="B13" s="51" t="s">
        <v>86</v>
      </c>
      <c r="C13" s="49">
        <v>4200000</v>
      </c>
      <c r="D13" s="54">
        <f t="shared" si="1"/>
        <v>0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6" spans="1:16" x14ac:dyDescent="0.3">
      <c r="B16">
        <f>C13/75000</f>
        <v>56</v>
      </c>
    </row>
  </sheetData>
  <mergeCells count="15">
    <mergeCell ref="A7:B7"/>
    <mergeCell ref="A8:B8"/>
    <mergeCell ref="A9:B9"/>
    <mergeCell ref="C9:P9"/>
    <mergeCell ref="A1:P1"/>
    <mergeCell ref="A2:P2"/>
    <mergeCell ref="A4:B6"/>
    <mergeCell ref="C4:C6"/>
    <mergeCell ref="D4:D6"/>
    <mergeCell ref="E4:J4"/>
    <mergeCell ref="K4:P4"/>
    <mergeCell ref="E5:G5"/>
    <mergeCell ref="H5:J5"/>
    <mergeCell ref="K5:M5"/>
    <mergeCell ref="N5:P5"/>
  </mergeCells>
  <pageMargins left="0.51181102362204722" right="1.1023622047244095" top="0.74803149606299213" bottom="0.74803149606299213" header="0.31496062992125984" footer="0.31496062992125984"/>
  <pageSetup paperSize="5" scale="6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ABF2-BE19-4B77-9BA4-24BE8640415D}">
  <dimension ref="A1:P13"/>
  <sheetViews>
    <sheetView view="pageLayout" zoomScaleNormal="100" workbookViewId="0">
      <selection activeCell="H17" sqref="H17"/>
    </sheetView>
  </sheetViews>
  <sheetFormatPr defaultRowHeight="14.4" x14ac:dyDescent="0.3"/>
  <cols>
    <col min="2" max="2" width="43.88671875" customWidth="1"/>
    <col min="3" max="16" width="14.33203125" customWidth="1"/>
  </cols>
  <sheetData>
    <row r="1" spans="1:16" ht="25.8" x14ac:dyDescent="0.5">
      <c r="A1" s="198" t="s">
        <v>85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5.8" x14ac:dyDescent="0.5">
      <c r="A2" s="198" t="s">
        <v>87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3">
      <c r="A3" t="s">
        <v>84</v>
      </c>
      <c r="B3" s="56">
        <v>2025</v>
      </c>
    </row>
    <row r="4" spans="1:16" x14ac:dyDescent="0.3">
      <c r="A4" s="199" t="s">
        <v>0</v>
      </c>
      <c r="B4" s="200"/>
      <c r="C4" s="188" t="s">
        <v>1</v>
      </c>
      <c r="D4" s="188" t="s">
        <v>2</v>
      </c>
      <c r="E4" s="189" t="s">
        <v>3</v>
      </c>
      <c r="F4" s="189"/>
      <c r="G4" s="189"/>
      <c r="H4" s="189"/>
      <c r="I4" s="189"/>
      <c r="J4" s="189"/>
      <c r="K4" s="189" t="s">
        <v>4</v>
      </c>
      <c r="L4" s="189"/>
      <c r="M4" s="189"/>
      <c r="N4" s="189"/>
      <c r="O4" s="189"/>
      <c r="P4" s="189"/>
    </row>
    <row r="5" spans="1:16" x14ac:dyDescent="0.3">
      <c r="A5" s="199"/>
      <c r="B5" s="200"/>
      <c r="C5" s="188" t="s">
        <v>1</v>
      </c>
      <c r="D5" s="188" t="s">
        <v>2</v>
      </c>
      <c r="E5" s="189" t="s">
        <v>5</v>
      </c>
      <c r="F5" s="189"/>
      <c r="G5" s="189"/>
      <c r="H5" s="189" t="s">
        <v>6</v>
      </c>
      <c r="I5" s="189"/>
      <c r="J5" s="189"/>
      <c r="K5" s="189" t="s">
        <v>7</v>
      </c>
      <c r="L5" s="189"/>
      <c r="M5" s="189"/>
      <c r="N5" s="189" t="s">
        <v>8</v>
      </c>
      <c r="O5" s="189"/>
      <c r="P5" s="189"/>
    </row>
    <row r="6" spans="1:16" x14ac:dyDescent="0.3">
      <c r="A6" s="199"/>
      <c r="B6" s="200"/>
      <c r="C6" s="203" t="s">
        <v>1</v>
      </c>
      <c r="D6" s="203" t="s">
        <v>2</v>
      </c>
      <c r="E6" s="46" t="s">
        <v>9</v>
      </c>
      <c r="F6" s="46" t="s">
        <v>10</v>
      </c>
      <c r="G6" s="46" t="s">
        <v>11</v>
      </c>
      <c r="H6" s="46" t="s">
        <v>12</v>
      </c>
      <c r="I6" s="46" t="s">
        <v>13</v>
      </c>
      <c r="J6" s="46" t="s">
        <v>14</v>
      </c>
      <c r="K6" s="46" t="s">
        <v>15</v>
      </c>
      <c r="L6" s="46" t="s">
        <v>16</v>
      </c>
      <c r="M6" s="46" t="s">
        <v>17</v>
      </c>
      <c r="N6" s="46" t="s">
        <v>18</v>
      </c>
      <c r="O6" s="46" t="s">
        <v>19</v>
      </c>
      <c r="P6" s="46" t="s">
        <v>20</v>
      </c>
    </row>
    <row r="7" spans="1:16" s="50" customFormat="1" ht="30.75" customHeight="1" x14ac:dyDescent="0.3">
      <c r="A7" s="204" t="s">
        <v>41</v>
      </c>
      <c r="B7" s="204"/>
      <c r="C7" s="52"/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</row>
    <row r="8" spans="1:16" s="50" customFormat="1" ht="33.75" customHeight="1" x14ac:dyDescent="0.3">
      <c r="A8" s="205" t="s">
        <v>88</v>
      </c>
      <c r="B8" s="205"/>
      <c r="C8" s="53">
        <f>SUM(C10:C13)</f>
        <v>1810000</v>
      </c>
      <c r="D8" s="54">
        <f>SUM(E8:P8)</f>
        <v>0</v>
      </c>
      <c r="E8" s="53">
        <f t="shared" ref="E8:P8" si="0">SUM(E10:E13)</f>
        <v>0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3">
        <f t="shared" si="0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x14ac:dyDescent="0.3">
      <c r="A9" s="195"/>
      <c r="B9" s="197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7"/>
    </row>
    <row r="10" spans="1:16" s="50" customFormat="1" ht="30" customHeight="1" x14ac:dyDescent="0.3">
      <c r="A10" s="47"/>
      <c r="B10" s="48" t="s">
        <v>71</v>
      </c>
      <c r="C10" s="49">
        <v>220000</v>
      </c>
      <c r="D10" s="54">
        <f t="shared" ref="D10:D13" si="1">SUM(E10:P10)</f>
        <v>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s="50" customFormat="1" ht="30" customHeight="1" x14ac:dyDescent="0.3">
      <c r="A11" s="47"/>
      <c r="B11" s="51" t="s">
        <v>81</v>
      </c>
      <c r="C11" s="49">
        <v>315000</v>
      </c>
      <c r="D11" s="54">
        <f t="shared" si="1"/>
        <v>0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s="50" customFormat="1" ht="30" customHeight="1" x14ac:dyDescent="0.3">
      <c r="A12" s="47"/>
      <c r="B12" s="48" t="s">
        <v>82</v>
      </c>
      <c r="C12" s="49">
        <v>450000</v>
      </c>
      <c r="D12" s="54">
        <f t="shared" si="1"/>
        <v>0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s="50" customFormat="1" ht="30" customHeight="1" x14ac:dyDescent="0.3">
      <c r="A13" s="47"/>
      <c r="B13" s="51" t="s">
        <v>77</v>
      </c>
      <c r="C13" s="49">
        <v>825000</v>
      </c>
      <c r="D13" s="54">
        <f t="shared" si="1"/>
        <v>0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</sheetData>
  <mergeCells count="15">
    <mergeCell ref="A7:B7"/>
    <mergeCell ref="A8:B8"/>
    <mergeCell ref="A9:B9"/>
    <mergeCell ref="C9:P9"/>
    <mergeCell ref="A1:P1"/>
    <mergeCell ref="A2:P2"/>
    <mergeCell ref="A4:B6"/>
    <mergeCell ref="C4:C6"/>
    <mergeCell ref="D4:D6"/>
    <mergeCell ref="E4:J4"/>
    <mergeCell ref="K4:P4"/>
    <mergeCell ref="E5:G5"/>
    <mergeCell ref="H5:J5"/>
    <mergeCell ref="K5:M5"/>
    <mergeCell ref="N5:P5"/>
  </mergeCells>
  <pageMargins left="0.51181102362204722" right="1.1023622047244095" top="0.74803149606299213" bottom="0.74803149606299213" header="0.31496062992125984" footer="0.31496062992125984"/>
  <pageSetup paperSize="5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754BD-1270-4DB0-90CF-0AB2430D7A72}">
  <dimension ref="A1:AT65"/>
  <sheetViews>
    <sheetView topLeftCell="C1" zoomScaleNormal="90" workbookViewId="0">
      <pane ySplit="4" topLeftCell="A41" activePane="bottomLeft" state="frozen"/>
      <selection pane="bottomLeft" activeCell="V62" sqref="V62"/>
    </sheetView>
  </sheetViews>
  <sheetFormatPr defaultColWidth="9.109375" defaultRowHeight="13.8" x14ac:dyDescent="0.25"/>
  <cols>
    <col min="1" max="1" width="47.109375" style="7" customWidth="1"/>
    <col min="2" max="3" width="15.6640625" style="8" customWidth="1"/>
    <col min="4" max="4" width="12.6640625" style="8" customWidth="1"/>
    <col min="5" max="5" width="12.6640625" style="61" customWidth="1"/>
    <col min="6" max="10" width="12.6640625" style="8" customWidth="1"/>
    <col min="11" max="11" width="12.6640625" style="8" hidden="1" customWidth="1"/>
    <col min="12" max="13" width="12.6640625" style="8" customWidth="1"/>
    <col min="14" max="14" width="12.6640625" style="8" hidden="1" customWidth="1"/>
    <col min="15" max="16" width="12.6640625" style="8" customWidth="1"/>
    <col min="17" max="17" width="12.6640625" style="8" hidden="1" customWidth="1"/>
    <col min="18" max="19" width="12.6640625" style="8" customWidth="1"/>
    <col min="20" max="20" width="12.6640625" style="8" hidden="1" customWidth="1"/>
    <col min="21" max="22" width="12.6640625" style="8" customWidth="1"/>
    <col min="23" max="23" width="12.6640625" style="8" hidden="1" customWidth="1"/>
    <col min="24" max="25" width="12.6640625" style="8" customWidth="1"/>
    <col min="26" max="26" width="12.6640625" style="8" hidden="1" customWidth="1"/>
    <col min="27" max="28" width="12.6640625" style="8" customWidth="1"/>
    <col min="29" max="29" width="12.6640625" style="8" hidden="1" customWidth="1"/>
    <col min="30" max="31" width="12.6640625" style="8" customWidth="1"/>
    <col min="32" max="32" width="12.6640625" style="8" hidden="1" customWidth="1"/>
    <col min="33" max="34" width="12.6640625" style="8" customWidth="1"/>
    <col min="35" max="35" width="12.6640625" style="8" hidden="1" customWidth="1"/>
    <col min="36" max="38" width="12.6640625" style="8" customWidth="1"/>
    <col min="39" max="39" width="9.109375" style="3"/>
    <col min="40" max="40" width="16.44140625" style="3" customWidth="1"/>
    <col min="41" max="41" width="16.109375" style="3" customWidth="1"/>
    <col min="42" max="42" width="9.109375" style="3"/>
    <col min="43" max="43" width="18.109375" style="3" customWidth="1"/>
    <col min="44" max="44" width="24" style="3" customWidth="1"/>
    <col min="45" max="16384" width="9.109375" style="3"/>
  </cols>
  <sheetData>
    <row r="1" spans="1:46" ht="15" customHeight="1" x14ac:dyDescent="0.3">
      <c r="A1" s="58" t="s">
        <v>90</v>
      </c>
      <c r="B1" s="58"/>
      <c r="C1" s="58"/>
      <c r="D1" s="58"/>
      <c r="E1" s="59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</row>
    <row r="2" spans="1:46" ht="15" customHeight="1" x14ac:dyDescent="0.25">
      <c r="A2" s="187" t="s">
        <v>0</v>
      </c>
      <c r="B2" s="188" t="s">
        <v>1</v>
      </c>
      <c r="C2" s="188" t="s">
        <v>2</v>
      </c>
      <c r="D2" s="189" t="s">
        <v>3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 t="s">
        <v>4</v>
      </c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70"/>
    </row>
    <row r="3" spans="1:46" ht="15" customHeight="1" x14ac:dyDescent="0.25">
      <c r="A3" s="187" t="s">
        <v>0</v>
      </c>
      <c r="B3" s="188" t="s">
        <v>1</v>
      </c>
      <c r="C3" s="188" t="s">
        <v>2</v>
      </c>
      <c r="D3" s="189" t="s">
        <v>5</v>
      </c>
      <c r="E3" s="189"/>
      <c r="F3" s="189"/>
      <c r="G3" s="189"/>
      <c r="H3" s="189"/>
      <c r="I3" s="189"/>
      <c r="J3" s="189"/>
      <c r="K3" s="189" t="s">
        <v>6</v>
      </c>
      <c r="L3" s="189"/>
      <c r="M3" s="189"/>
      <c r="N3" s="189"/>
      <c r="O3" s="189"/>
      <c r="P3" s="189"/>
      <c r="Q3" s="189"/>
      <c r="R3" s="189"/>
      <c r="S3" s="189"/>
      <c r="T3" s="189" t="s">
        <v>7</v>
      </c>
      <c r="U3" s="189"/>
      <c r="V3" s="189"/>
      <c r="W3" s="189"/>
      <c r="X3" s="189"/>
      <c r="Y3" s="189"/>
      <c r="Z3" s="189"/>
      <c r="AA3" s="189"/>
      <c r="AB3" s="189"/>
      <c r="AC3" s="189" t="s">
        <v>8</v>
      </c>
      <c r="AD3" s="189"/>
      <c r="AE3" s="189"/>
      <c r="AF3" s="189"/>
      <c r="AG3" s="189"/>
      <c r="AH3" s="189"/>
      <c r="AI3" s="189"/>
      <c r="AJ3" s="189"/>
      <c r="AK3" s="189"/>
      <c r="AL3" s="170"/>
    </row>
    <row r="4" spans="1:46" x14ac:dyDescent="0.25">
      <c r="A4" s="187" t="s">
        <v>0</v>
      </c>
      <c r="B4" s="188" t="s">
        <v>1</v>
      </c>
      <c r="C4" s="188" t="s">
        <v>2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11</v>
      </c>
      <c r="I4" s="2"/>
      <c r="J4" s="2" t="s">
        <v>11</v>
      </c>
      <c r="K4" s="2" t="s">
        <v>12</v>
      </c>
      <c r="L4" s="2"/>
      <c r="M4" s="2" t="s">
        <v>12</v>
      </c>
      <c r="N4" s="2" t="s">
        <v>13</v>
      </c>
      <c r="O4" s="2"/>
      <c r="P4" s="2" t="s">
        <v>13</v>
      </c>
      <c r="Q4" s="2" t="s">
        <v>14</v>
      </c>
      <c r="R4" s="2"/>
      <c r="S4" s="2" t="s">
        <v>14</v>
      </c>
      <c r="T4" s="2" t="s">
        <v>15</v>
      </c>
      <c r="U4" s="2"/>
      <c r="V4" s="2" t="s">
        <v>15</v>
      </c>
      <c r="W4" s="2" t="s">
        <v>16</v>
      </c>
      <c r="X4" s="2"/>
      <c r="Y4" s="2" t="s">
        <v>16</v>
      </c>
      <c r="Z4" s="2" t="s">
        <v>17</v>
      </c>
      <c r="AA4" s="2"/>
      <c r="AB4" s="2" t="s">
        <v>17</v>
      </c>
      <c r="AC4" s="2" t="s">
        <v>18</v>
      </c>
      <c r="AD4" s="2"/>
      <c r="AE4" s="2" t="s">
        <v>18</v>
      </c>
      <c r="AF4" s="2" t="s">
        <v>19</v>
      </c>
      <c r="AG4" s="2"/>
      <c r="AH4" s="2" t="s">
        <v>19</v>
      </c>
      <c r="AI4" s="2" t="s">
        <v>20</v>
      </c>
      <c r="AJ4" s="2"/>
      <c r="AK4" s="2" t="s">
        <v>20</v>
      </c>
      <c r="AL4" s="170"/>
    </row>
    <row r="5" spans="1:46" x14ac:dyDescent="0.25">
      <c r="A5" s="4"/>
      <c r="B5" s="5"/>
      <c r="C5" s="5"/>
      <c r="D5" s="5"/>
      <c r="E5" s="6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171"/>
    </row>
    <row r="6" spans="1:46" s="9" customFormat="1" x14ac:dyDescent="0.25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62"/>
      <c r="AK6" s="62"/>
      <c r="AL6" s="172"/>
      <c r="AM6" s="3"/>
      <c r="AN6" s="3"/>
      <c r="AO6" s="3"/>
      <c r="AP6" s="3"/>
      <c r="AQ6" s="3"/>
      <c r="AR6" s="3"/>
      <c r="AS6" s="3"/>
      <c r="AT6" s="3"/>
    </row>
    <row r="7" spans="1:46" s="9" customFormat="1" x14ac:dyDescent="0.3">
      <c r="A7" s="13" t="s">
        <v>21</v>
      </c>
      <c r="B7" s="153">
        <f>B8+B39+B46+B49</f>
        <v>2221079390</v>
      </c>
      <c r="C7" s="153">
        <f>C8+C39+C46+C49</f>
        <v>2221079390</v>
      </c>
      <c r="D7" s="153">
        <f>D8+D39+D46+D49</f>
        <v>353147016</v>
      </c>
      <c r="E7" s="153">
        <f>D7/B7*100</f>
        <v>15.899792577878092</v>
      </c>
      <c r="F7" s="153">
        <f t="shared" ref="F7:AF7" si="0">F8+F39+F46+F49</f>
        <v>166480204</v>
      </c>
      <c r="G7" s="153">
        <f>F7/B7*100</f>
        <v>7.4954639059525014</v>
      </c>
      <c r="H7" s="153">
        <f t="shared" si="0"/>
        <v>301136184</v>
      </c>
      <c r="I7" s="153">
        <f>E7+G7</f>
        <v>23.395256483830593</v>
      </c>
      <c r="J7" s="153">
        <f>H7/B7*100</f>
        <v>13.558100865543576</v>
      </c>
      <c r="K7" s="153">
        <f t="shared" si="0"/>
        <v>237545151</v>
      </c>
      <c r="L7" s="153">
        <f>I7+J7</f>
        <v>36.953357349374173</v>
      </c>
      <c r="M7" s="153">
        <f>K7/B7*100</f>
        <v>10.69503197722257</v>
      </c>
      <c r="N7" s="153">
        <f t="shared" si="0"/>
        <v>156926482</v>
      </c>
      <c r="O7" s="153">
        <f>L7+M7</f>
        <v>47.648389326596742</v>
      </c>
      <c r="P7" s="153">
        <f>N7/B7*100</f>
        <v>7.0653252065879553</v>
      </c>
      <c r="Q7" s="153">
        <f t="shared" si="0"/>
        <v>218809905</v>
      </c>
      <c r="R7" s="153">
        <f>O7+P7</f>
        <v>54.713714533184699</v>
      </c>
      <c r="S7" s="153">
        <f>Q7/B7*100</f>
        <v>9.8515121064627955</v>
      </c>
      <c r="T7" s="153">
        <f t="shared" si="0"/>
        <v>229856804</v>
      </c>
      <c r="U7" s="153">
        <f>R7+S7</f>
        <v>64.565226639647491</v>
      </c>
      <c r="V7" s="153">
        <f>T7/B7*100</f>
        <v>10.348878344236043</v>
      </c>
      <c r="W7" s="153">
        <f t="shared" si="0"/>
        <v>167264505</v>
      </c>
      <c r="X7" s="153">
        <f>U7+V7</f>
        <v>74.914104983883533</v>
      </c>
      <c r="Y7" s="153">
        <f>W7/B7*100</f>
        <v>7.5307756108618884</v>
      </c>
      <c r="Z7" s="153">
        <f t="shared" si="0"/>
        <v>155981974</v>
      </c>
      <c r="AA7" s="153"/>
      <c r="AB7" s="153">
        <f>Z7/B7*100</f>
        <v>7.0228004772040133</v>
      </c>
      <c r="AC7" s="153">
        <f t="shared" si="0"/>
        <v>158032751</v>
      </c>
      <c r="AD7" s="153"/>
      <c r="AE7" s="153">
        <f>AC7/B7*100</f>
        <v>7.1151329264281724</v>
      </c>
      <c r="AF7" s="153">
        <f t="shared" si="0"/>
        <v>70533414</v>
      </c>
      <c r="AG7" s="153"/>
      <c r="AH7" s="153">
        <f>AF7/B7*100</f>
        <v>3.1756367790167106</v>
      </c>
      <c r="AI7" s="153">
        <f>AI8+AI39+AI46+AI49</f>
        <v>5365000</v>
      </c>
      <c r="AJ7" s="153"/>
      <c r="AK7" s="153">
        <f>AI7/B7*100</f>
        <v>0.2415492226056809</v>
      </c>
      <c r="AL7" s="163"/>
      <c r="AN7" s="12">
        <f>B7-C7</f>
        <v>0</v>
      </c>
      <c r="AO7" s="12">
        <f>E7+G7+J7+M7+P7+S7+V7+Y7+AB7+AE7+AH7+AK7</f>
        <v>100.00000000000001</v>
      </c>
      <c r="AQ7" s="12">
        <f>D7+F7+H7+K7+N7+Q7+T7+W7+Z7+AC7+AF7+AI7</f>
        <v>2221079390</v>
      </c>
      <c r="AR7" s="12">
        <f>B7-AQ7</f>
        <v>0</v>
      </c>
    </row>
    <row r="8" spans="1:46" s="9" customFormat="1" ht="24" x14ac:dyDescent="0.3">
      <c r="A8" s="14" t="s">
        <v>22</v>
      </c>
      <c r="B8" s="154">
        <f>B9+B12+B27+B29+B32+B35</f>
        <v>2127762290</v>
      </c>
      <c r="C8" s="154">
        <f>C9+C12+C27+C29+C32+C35</f>
        <v>2127762290</v>
      </c>
      <c r="D8" s="154">
        <f>D9+D12+D27+D29+D32+D35</f>
        <v>347747016</v>
      </c>
      <c r="E8" s="154">
        <f>D8/B8*100</f>
        <v>16.343320756944141</v>
      </c>
      <c r="F8" s="154">
        <f>F9+F12+F27+F29+F32+F35</f>
        <v>162793004</v>
      </c>
      <c r="G8" s="154">
        <f>F8/B8*100</f>
        <v>7.6509018307679479</v>
      </c>
      <c r="H8" s="154">
        <f>H9+H12+H27+H29+H32+H35</f>
        <v>295188784</v>
      </c>
      <c r="I8" s="154">
        <f t="shared" ref="I8:I9" si="1">E8+G8</f>
        <v>23.994222587712088</v>
      </c>
      <c r="J8" s="154">
        <f t="shared" ref="J8:J56" si="2">H8/B8*100</f>
        <v>13.87320310108513</v>
      </c>
      <c r="K8" s="154">
        <f t="shared" ref="K8:AI8" si="3">K9+K12+K27+K29+K32+K35</f>
        <v>226970151</v>
      </c>
      <c r="L8" s="154">
        <f t="shared" ref="L8:L9" si="4">I8+J8</f>
        <v>37.867425688797219</v>
      </c>
      <c r="M8" s="154">
        <f t="shared" ref="M8:M56" si="5">K8/B8*100</f>
        <v>10.66708212974298</v>
      </c>
      <c r="N8" s="154">
        <f t="shared" si="3"/>
        <v>156926482</v>
      </c>
      <c r="O8" s="154">
        <f t="shared" ref="O8:O55" si="6">L8+M8</f>
        <v>48.534507818540199</v>
      </c>
      <c r="P8" s="154">
        <f t="shared" ref="P8:P56" si="7">N8/B8*100</f>
        <v>7.3751886071822428</v>
      </c>
      <c r="Q8" s="154">
        <f t="shared" si="3"/>
        <v>203097405</v>
      </c>
      <c r="R8" s="154">
        <f t="shared" ref="R8:R55" si="8">O8+P8</f>
        <v>55.909696425722444</v>
      </c>
      <c r="S8" s="154">
        <f t="shared" ref="S8:S55" si="9">Q8/B8*100</f>
        <v>9.5451172320569704</v>
      </c>
      <c r="T8" s="154">
        <f t="shared" si="3"/>
        <v>184874304</v>
      </c>
      <c r="U8" s="154">
        <f t="shared" ref="U8:U55" si="10">R8+S8</f>
        <v>65.454813657779411</v>
      </c>
      <c r="V8" s="154">
        <f t="shared" ref="V8:V55" si="11">T8/B8*100</f>
        <v>8.6886728310238084</v>
      </c>
      <c r="W8" s="154">
        <f t="shared" si="3"/>
        <v>165914505</v>
      </c>
      <c r="X8" s="154">
        <f t="shared" ref="X8:X55" si="12">U8+V8</f>
        <v>74.143486488803219</v>
      </c>
      <c r="Y8" s="154">
        <f t="shared" ref="Y8:Y56" si="13">W8/B8*100</f>
        <v>7.7976052954674744</v>
      </c>
      <c r="Z8" s="154">
        <f t="shared" si="3"/>
        <v>152569474</v>
      </c>
      <c r="AA8" s="154"/>
      <c r="AB8" s="154">
        <f t="shared" ref="AB8:AB56" si="14">Z8/B8*100</f>
        <v>7.1704191166955962</v>
      </c>
      <c r="AC8" s="154">
        <f t="shared" si="3"/>
        <v>155782751</v>
      </c>
      <c r="AD8" s="154"/>
      <c r="AE8" s="154">
        <f t="shared" ref="AE8:AE56" si="15">AC8/B8*100</f>
        <v>7.3214358451667083</v>
      </c>
      <c r="AF8" s="154">
        <f t="shared" si="3"/>
        <v>70533414</v>
      </c>
      <c r="AG8" s="154"/>
      <c r="AH8" s="154">
        <f t="shared" ref="AH8:AH55" si="16">AF8/B8*100</f>
        <v>3.3149104263897824</v>
      </c>
      <c r="AI8" s="154">
        <f t="shared" si="3"/>
        <v>5365000</v>
      </c>
      <c r="AJ8" s="154"/>
      <c r="AK8" s="154">
        <f t="shared" ref="AK8:AK55" si="17">AI8/B8*100</f>
        <v>0.25214282747721783</v>
      </c>
      <c r="AL8" s="164"/>
      <c r="AN8" s="12">
        <f t="shared" ref="AN8:AN11" si="18">B8-C8</f>
        <v>0</v>
      </c>
      <c r="AO8" s="12">
        <f t="shared" ref="AO8:AO55" si="19">E8+G8+J8+M8+P8+S8+V8+Y8+AB8+AE8+AH8+AK8</f>
        <v>100</v>
      </c>
    </row>
    <row r="9" spans="1:46" s="9" customFormat="1" ht="24" x14ac:dyDescent="0.3">
      <c r="A9" s="15" t="s">
        <v>23</v>
      </c>
      <c r="B9" s="155">
        <f>SUM(B10:B11)</f>
        <v>3925900</v>
      </c>
      <c r="C9" s="155">
        <f>SUM(C10:C11)</f>
        <v>3925900</v>
      </c>
      <c r="D9" s="155">
        <f>SUM(D10+D11)</f>
        <v>2435000</v>
      </c>
      <c r="E9" s="155">
        <f>D9/B9*100</f>
        <v>62.023994498076874</v>
      </c>
      <c r="F9" s="155">
        <f>SUM(F10+F11)</f>
        <v>0</v>
      </c>
      <c r="G9" s="155">
        <f t="shared" ref="G9:G55" si="20">F9/B9*100</f>
        <v>0</v>
      </c>
      <c r="H9" s="155">
        <f t="shared" ref="H9:AI9" si="21">SUM(H10+H11)</f>
        <v>0</v>
      </c>
      <c r="I9" s="155">
        <f t="shared" si="1"/>
        <v>62.023994498076874</v>
      </c>
      <c r="J9" s="155">
        <f t="shared" si="2"/>
        <v>0</v>
      </c>
      <c r="K9" s="155">
        <f t="shared" si="21"/>
        <v>0</v>
      </c>
      <c r="L9" s="155">
        <f t="shared" si="4"/>
        <v>62.023994498076874</v>
      </c>
      <c r="M9" s="155">
        <f t="shared" si="5"/>
        <v>0</v>
      </c>
      <c r="N9" s="155">
        <f t="shared" si="21"/>
        <v>0</v>
      </c>
      <c r="O9" s="155">
        <f t="shared" si="6"/>
        <v>62.023994498076874</v>
      </c>
      <c r="P9" s="155">
        <f t="shared" si="7"/>
        <v>0</v>
      </c>
      <c r="Q9" s="155">
        <f t="shared" si="21"/>
        <v>0</v>
      </c>
      <c r="R9" s="155">
        <f t="shared" si="8"/>
        <v>62.023994498076874</v>
      </c>
      <c r="S9" s="155">
        <f t="shared" si="9"/>
        <v>0</v>
      </c>
      <c r="T9" s="155">
        <f t="shared" si="21"/>
        <v>1490900</v>
      </c>
      <c r="U9" s="155">
        <f t="shared" si="10"/>
        <v>62.023994498076874</v>
      </c>
      <c r="V9" s="155">
        <f t="shared" si="11"/>
        <v>37.976005501923126</v>
      </c>
      <c r="W9" s="155">
        <f t="shared" si="21"/>
        <v>0</v>
      </c>
      <c r="X9" s="155">
        <f t="shared" si="12"/>
        <v>100</v>
      </c>
      <c r="Y9" s="155">
        <f t="shared" si="13"/>
        <v>0</v>
      </c>
      <c r="Z9" s="155">
        <f t="shared" si="21"/>
        <v>0</v>
      </c>
      <c r="AA9" s="155"/>
      <c r="AB9" s="155">
        <f t="shared" si="14"/>
        <v>0</v>
      </c>
      <c r="AC9" s="155">
        <f t="shared" si="21"/>
        <v>0</v>
      </c>
      <c r="AD9" s="155"/>
      <c r="AE9" s="155">
        <f t="shared" si="15"/>
        <v>0</v>
      </c>
      <c r="AF9" s="155">
        <f t="shared" si="21"/>
        <v>0</v>
      </c>
      <c r="AG9" s="155"/>
      <c r="AH9" s="155">
        <f t="shared" si="16"/>
        <v>0</v>
      </c>
      <c r="AI9" s="155">
        <f t="shared" si="21"/>
        <v>0</v>
      </c>
      <c r="AJ9" s="155"/>
      <c r="AK9" s="155">
        <f t="shared" si="17"/>
        <v>0</v>
      </c>
      <c r="AL9" s="165"/>
      <c r="AN9" s="12">
        <f t="shared" si="18"/>
        <v>0</v>
      </c>
      <c r="AO9" s="12">
        <f t="shared" si="19"/>
        <v>100</v>
      </c>
    </row>
    <row r="10" spans="1:46" s="9" customFormat="1" x14ac:dyDescent="0.3">
      <c r="A10" s="16" t="s">
        <v>24</v>
      </c>
      <c r="B10" s="11">
        <f>ANGKAS!C9</f>
        <v>2239300</v>
      </c>
      <c r="C10" s="10">
        <f>D10+F10+H10+K10+N10+Q10+T10+W10+Z10+AC10+AF10+AI10</f>
        <v>2239300</v>
      </c>
      <c r="D10" s="10">
        <f>ANGKAS!E9</f>
        <v>1390000</v>
      </c>
      <c r="E10" s="11">
        <f t="shared" ref="E10" si="22">D10/B10*100</f>
        <v>62.072969231456256</v>
      </c>
      <c r="F10" s="10">
        <f>ANGKAS!F9</f>
        <v>0</v>
      </c>
      <c r="G10" s="10">
        <f t="shared" si="20"/>
        <v>0</v>
      </c>
      <c r="H10" s="10">
        <f>ANGKAS!H9</f>
        <v>0</v>
      </c>
      <c r="I10" s="10">
        <f>E10+G10</f>
        <v>62.072969231456256</v>
      </c>
      <c r="J10" s="10">
        <f t="shared" si="2"/>
        <v>0</v>
      </c>
      <c r="K10" s="10">
        <f>ANGKAS!J9</f>
        <v>0</v>
      </c>
      <c r="L10" s="10">
        <f>I10+J10</f>
        <v>62.072969231456256</v>
      </c>
      <c r="M10" s="10">
        <f>K10/B10*100</f>
        <v>0</v>
      </c>
      <c r="N10" s="10">
        <f>ANGKAS!L9</f>
        <v>0</v>
      </c>
      <c r="O10" s="10">
        <f t="shared" si="6"/>
        <v>62.072969231456256</v>
      </c>
      <c r="P10" s="10">
        <f t="shared" si="7"/>
        <v>0</v>
      </c>
      <c r="Q10" s="10">
        <f>ANGKAS!N9</f>
        <v>0</v>
      </c>
      <c r="R10" s="10">
        <f t="shared" si="8"/>
        <v>62.072969231456256</v>
      </c>
      <c r="S10" s="10">
        <f>Q10/B10*100</f>
        <v>0</v>
      </c>
      <c r="T10" s="10">
        <f>ANGKAS!P9</f>
        <v>849300</v>
      </c>
      <c r="U10" s="10">
        <f t="shared" si="10"/>
        <v>62.072969231456256</v>
      </c>
      <c r="V10" s="10">
        <f t="shared" si="11"/>
        <v>37.927030768543737</v>
      </c>
      <c r="W10" s="10">
        <f>ANGKAS!R9</f>
        <v>0</v>
      </c>
      <c r="X10" s="10">
        <f>U10+V10</f>
        <v>100</v>
      </c>
      <c r="Y10" s="10">
        <f t="shared" si="13"/>
        <v>0</v>
      </c>
      <c r="Z10" s="10">
        <f>ANGKAS!T9</f>
        <v>0</v>
      </c>
      <c r="AA10" s="10"/>
      <c r="AB10" s="10">
        <f t="shared" si="14"/>
        <v>0</v>
      </c>
      <c r="AC10" s="10">
        <f>ANGKAS!V9</f>
        <v>0</v>
      </c>
      <c r="AD10" s="10"/>
      <c r="AE10" s="10">
        <f t="shared" si="15"/>
        <v>0</v>
      </c>
      <c r="AF10" s="10">
        <f>ANGKAS!X9</f>
        <v>0</v>
      </c>
      <c r="AG10" s="10"/>
      <c r="AH10" s="10">
        <f t="shared" si="16"/>
        <v>0</v>
      </c>
      <c r="AI10" s="10">
        <f>ANGKAS!Z9</f>
        <v>0</v>
      </c>
      <c r="AJ10" s="10"/>
      <c r="AK10" s="10">
        <f t="shared" si="17"/>
        <v>0</v>
      </c>
      <c r="AL10" s="166"/>
      <c r="AN10" s="12">
        <f t="shared" si="18"/>
        <v>0</v>
      </c>
      <c r="AO10" s="12">
        <f>E10+G10+J10+M10+P10+S10+V10+Y10+AB10+AE10+AH10+AK10</f>
        <v>100</v>
      </c>
    </row>
    <row r="11" spans="1:46" s="9" customFormat="1" ht="22.8" x14ac:dyDescent="0.3">
      <c r="A11" s="16" t="s">
        <v>25</v>
      </c>
      <c r="B11" s="11">
        <f>ANGKAS!C10</f>
        <v>1686600</v>
      </c>
      <c r="C11" s="10">
        <f>D11+F11+H11+K11+N11+Q11+T11+W11+Z11+AC11+AF11+AI11</f>
        <v>1686600</v>
      </c>
      <c r="D11" s="10">
        <f>ANGKAS!E10</f>
        <v>1045000</v>
      </c>
      <c r="E11" s="11">
        <f>D11/B11*100</f>
        <v>61.958970710304747</v>
      </c>
      <c r="F11" s="10">
        <f>ANGKAS!F10</f>
        <v>0</v>
      </c>
      <c r="G11" s="10">
        <f t="shared" si="20"/>
        <v>0</v>
      </c>
      <c r="H11" s="10">
        <f>ANGKAS!H10</f>
        <v>0</v>
      </c>
      <c r="I11" s="10">
        <f t="shared" ref="I11:I55" si="23">E11+G11</f>
        <v>61.958970710304747</v>
      </c>
      <c r="J11" s="11">
        <f t="shared" si="2"/>
        <v>0</v>
      </c>
      <c r="K11" s="10">
        <f>ANGKAS!J10</f>
        <v>0</v>
      </c>
      <c r="L11" s="10">
        <f t="shared" ref="L11:L55" si="24">I11+J11</f>
        <v>61.958970710304747</v>
      </c>
      <c r="M11" s="11">
        <f t="shared" si="5"/>
        <v>0</v>
      </c>
      <c r="N11" s="10">
        <f>ANGKAS!L10</f>
        <v>0</v>
      </c>
      <c r="O11" s="10">
        <f t="shared" si="6"/>
        <v>61.958970710304747</v>
      </c>
      <c r="P11" s="11">
        <f t="shared" si="7"/>
        <v>0</v>
      </c>
      <c r="Q11" s="10">
        <f>ANGKAS!N10</f>
        <v>0</v>
      </c>
      <c r="R11" s="10">
        <f t="shared" si="8"/>
        <v>61.958970710304747</v>
      </c>
      <c r="S11" s="11">
        <f>Q11/B11*100</f>
        <v>0</v>
      </c>
      <c r="T11" s="10">
        <f>ANGKAS!P10</f>
        <v>641600</v>
      </c>
      <c r="U11" s="10">
        <f t="shared" si="10"/>
        <v>61.958970710304747</v>
      </c>
      <c r="V11" s="11">
        <f t="shared" si="11"/>
        <v>38.041029289695246</v>
      </c>
      <c r="W11" s="10">
        <f>ANGKAS!R10</f>
        <v>0</v>
      </c>
      <c r="X11" s="10">
        <f t="shared" si="12"/>
        <v>100</v>
      </c>
      <c r="Y11" s="11">
        <f t="shared" si="13"/>
        <v>0</v>
      </c>
      <c r="Z11" s="10">
        <f>ANGKAS!T10</f>
        <v>0</v>
      </c>
      <c r="AA11" s="10"/>
      <c r="AB11" s="11">
        <f t="shared" si="14"/>
        <v>0</v>
      </c>
      <c r="AC11" s="10">
        <f>ANGKAS!V10</f>
        <v>0</v>
      </c>
      <c r="AD11" s="10"/>
      <c r="AE11" s="11">
        <f t="shared" si="15"/>
        <v>0</v>
      </c>
      <c r="AF11" s="10">
        <f>ANGKAS!X10</f>
        <v>0</v>
      </c>
      <c r="AG11" s="10"/>
      <c r="AH11" s="11">
        <f t="shared" si="16"/>
        <v>0</v>
      </c>
      <c r="AI11" s="10">
        <f>ANGKAS!Z10</f>
        <v>0</v>
      </c>
      <c r="AJ11" s="10"/>
      <c r="AK11" s="11">
        <f t="shared" si="17"/>
        <v>0</v>
      </c>
      <c r="AL11" s="167"/>
      <c r="AN11" s="12">
        <f t="shared" si="18"/>
        <v>0</v>
      </c>
      <c r="AO11" s="12">
        <f t="shared" si="19"/>
        <v>100</v>
      </c>
    </row>
    <row r="12" spans="1:46" s="9" customFormat="1" x14ac:dyDescent="0.3">
      <c r="A12" s="15" t="s">
        <v>26</v>
      </c>
      <c r="B12" s="156">
        <f>B13+B25+B26</f>
        <v>1902720790</v>
      </c>
      <c r="C12" s="156">
        <f>C13+C25+C26</f>
        <v>1902720790</v>
      </c>
      <c r="D12" s="156">
        <f>D13+D25+D26</f>
        <v>301130116</v>
      </c>
      <c r="E12" s="156">
        <f>D12/B12*100</f>
        <v>15.826290309257619</v>
      </c>
      <c r="F12" s="156">
        <f t="shared" ref="F12:AI12" si="25">F13+F25+F26</f>
        <v>150163004</v>
      </c>
      <c r="G12" s="156">
        <f>F12/B12*100</f>
        <v>7.8920146765201427</v>
      </c>
      <c r="H12" s="156">
        <f t="shared" si="25"/>
        <v>286746284</v>
      </c>
      <c r="I12" s="156">
        <f t="shared" si="23"/>
        <v>23.718304985777763</v>
      </c>
      <c r="J12" s="156">
        <f t="shared" si="2"/>
        <v>15.070329052325118</v>
      </c>
      <c r="K12" s="156">
        <f t="shared" si="25"/>
        <v>210824251</v>
      </c>
      <c r="L12" s="156">
        <f t="shared" si="24"/>
        <v>38.788634038102884</v>
      </c>
      <c r="M12" s="156">
        <f t="shared" si="5"/>
        <v>11.080146499056227</v>
      </c>
      <c r="N12" s="156">
        <f t="shared" si="25"/>
        <v>144726482</v>
      </c>
      <c r="O12" s="156">
        <f t="shared" si="6"/>
        <v>49.868780537159111</v>
      </c>
      <c r="P12" s="156">
        <f t="shared" si="7"/>
        <v>7.6062910943439048</v>
      </c>
      <c r="Q12" s="156">
        <f t="shared" si="25"/>
        <v>147172005</v>
      </c>
      <c r="R12" s="156">
        <f t="shared" si="8"/>
        <v>57.475071631503013</v>
      </c>
      <c r="S12" s="156">
        <f t="shared" si="9"/>
        <v>7.7348187802163029</v>
      </c>
      <c r="T12" s="156">
        <f t="shared" si="25"/>
        <v>163540504</v>
      </c>
      <c r="U12" s="156">
        <f t="shared" si="10"/>
        <v>65.209890411719314</v>
      </c>
      <c r="V12" s="156">
        <f t="shared" si="11"/>
        <v>8.5950868282676414</v>
      </c>
      <c r="W12" s="156">
        <f t="shared" si="25"/>
        <v>144647005</v>
      </c>
      <c r="X12" s="156">
        <f t="shared" si="12"/>
        <v>73.804977239986954</v>
      </c>
      <c r="Y12" s="156">
        <f t="shared" si="13"/>
        <v>7.6021140758124579</v>
      </c>
      <c r="Z12" s="156">
        <f t="shared" si="25"/>
        <v>144916974</v>
      </c>
      <c r="AA12" s="156"/>
      <c r="AB12" s="156">
        <f t="shared" si="14"/>
        <v>7.6163026525820428</v>
      </c>
      <c r="AC12" s="156">
        <f t="shared" si="25"/>
        <v>146573251</v>
      </c>
      <c r="AD12" s="156"/>
      <c r="AE12" s="156">
        <f t="shared" si="15"/>
        <v>7.7033504742437806</v>
      </c>
      <c r="AF12" s="156">
        <f t="shared" si="25"/>
        <v>62280914</v>
      </c>
      <c r="AG12" s="156"/>
      <c r="AH12" s="156">
        <f t="shared" si="16"/>
        <v>3.2732555573747635</v>
      </c>
      <c r="AI12" s="156">
        <f t="shared" si="25"/>
        <v>0</v>
      </c>
      <c r="AJ12" s="156"/>
      <c r="AK12" s="156">
        <f t="shared" si="17"/>
        <v>0</v>
      </c>
      <c r="AL12" s="168"/>
      <c r="AN12" s="12">
        <f>B12-C12</f>
        <v>0</v>
      </c>
      <c r="AO12" s="12">
        <f t="shared" si="19"/>
        <v>99.999999999999986</v>
      </c>
    </row>
    <row r="13" spans="1:46" s="9" customFormat="1" x14ac:dyDescent="0.3">
      <c r="A13" s="16" t="s">
        <v>27</v>
      </c>
      <c r="B13" s="10">
        <f>ANGKAS!D12</f>
        <v>1876060790</v>
      </c>
      <c r="C13" s="10">
        <f>D13+F13+H13+K13+N13+Q13+T13+W13+Z13+AC13+AF13+AI13</f>
        <v>1876060790</v>
      </c>
      <c r="D13" s="11">
        <f>ANGKAS!E12</f>
        <v>295492616</v>
      </c>
      <c r="E13" s="11">
        <f>D13/B13*100</f>
        <v>15.750695157378136</v>
      </c>
      <c r="F13" s="11">
        <f>ANGKAS!F12</f>
        <v>149913004</v>
      </c>
      <c r="G13" s="11">
        <f t="shared" si="20"/>
        <v>7.9908393586755793</v>
      </c>
      <c r="H13" s="11">
        <f>ANGKAS!H12</f>
        <v>286496284</v>
      </c>
      <c r="I13" s="10">
        <f t="shared" si="23"/>
        <v>23.741534516053715</v>
      </c>
      <c r="J13" s="11">
        <f t="shared" si="2"/>
        <v>15.271162082119952</v>
      </c>
      <c r="K13" s="11">
        <f>ANGKAS!J12</f>
        <v>205241751</v>
      </c>
      <c r="L13" s="11">
        <f t="shared" si="24"/>
        <v>39.012696598173669</v>
      </c>
      <c r="M13" s="11">
        <f t="shared" si="5"/>
        <v>10.940037342819792</v>
      </c>
      <c r="N13" s="11">
        <f>ANGKAS!L12</f>
        <v>144726482</v>
      </c>
      <c r="O13" s="11">
        <f t="shared" si="6"/>
        <v>49.952733940993461</v>
      </c>
      <c r="P13" s="11">
        <f t="shared" si="7"/>
        <v>7.7143812594686763</v>
      </c>
      <c r="Q13" s="11">
        <f>ANGKAS!N12</f>
        <v>144397005</v>
      </c>
      <c r="R13" s="11">
        <f t="shared" si="8"/>
        <v>57.667115200462135</v>
      </c>
      <c r="S13" s="11">
        <f t="shared" si="9"/>
        <v>7.6968190886820889</v>
      </c>
      <c r="T13" s="11">
        <f>ANGKAS!P12</f>
        <v>157958004</v>
      </c>
      <c r="U13" s="11">
        <f t="shared" si="10"/>
        <v>65.363934289144225</v>
      </c>
      <c r="V13" s="11">
        <f t="shared" si="11"/>
        <v>8.419663416130561</v>
      </c>
      <c r="W13" s="11">
        <f>ANGKAS!R12</f>
        <v>144397005</v>
      </c>
      <c r="X13" s="11">
        <f t="shared" si="12"/>
        <v>73.783597705274786</v>
      </c>
      <c r="Y13" s="11">
        <f t="shared" si="13"/>
        <v>7.6968190886820889</v>
      </c>
      <c r="Z13" s="11">
        <f>ANGKAS!T12</f>
        <v>144666974</v>
      </c>
      <c r="AA13" s="11"/>
      <c r="AB13" s="11">
        <f t="shared" si="14"/>
        <v>7.7112092940229306</v>
      </c>
      <c r="AC13" s="11">
        <f>ANGKAS!V12</f>
        <v>140990751</v>
      </c>
      <c r="AD13" s="11"/>
      <c r="AE13" s="11">
        <f t="shared" si="15"/>
        <v>7.515254929452472</v>
      </c>
      <c r="AF13" s="11">
        <f>ANGKAS!X12</f>
        <v>61780914</v>
      </c>
      <c r="AG13" s="11"/>
      <c r="AH13" s="11">
        <f t="shared" si="16"/>
        <v>3.2931189825677234</v>
      </c>
      <c r="AI13" s="11">
        <f>ANGKAS!Z12</f>
        <v>0</v>
      </c>
      <c r="AJ13" s="11"/>
      <c r="AK13" s="11">
        <f t="shared" si="17"/>
        <v>0</v>
      </c>
      <c r="AL13" s="167"/>
      <c r="AN13" s="12">
        <f>B13-C13</f>
        <v>0</v>
      </c>
      <c r="AO13" s="12">
        <f>E13+G13+J13+M13+P13+S13+V13+Y13+AB13+AE13+AH13+AK13</f>
        <v>100</v>
      </c>
    </row>
    <row r="14" spans="1:46" s="9" customFormat="1" hidden="1" x14ac:dyDescent="0.3">
      <c r="A14" s="16"/>
      <c r="B14" s="10">
        <v>824670488</v>
      </c>
      <c r="C14" s="10">
        <f>SUM(D14:AI14)</f>
        <v>824670790.00000072</v>
      </c>
      <c r="D14" s="11">
        <v>137445081</v>
      </c>
      <c r="E14" s="11"/>
      <c r="F14" s="11">
        <v>68722541</v>
      </c>
      <c r="G14" s="11">
        <f t="shared" si="20"/>
        <v>8.3333333737535185</v>
      </c>
      <c r="H14" s="11">
        <v>137445081</v>
      </c>
      <c r="I14" s="10">
        <f t="shared" si="23"/>
        <v>8.3333333737535185</v>
      </c>
      <c r="J14" s="11">
        <f t="shared" si="2"/>
        <v>16.666666626246482</v>
      </c>
      <c r="K14" s="11">
        <v>68722541</v>
      </c>
      <c r="L14" s="11">
        <f t="shared" si="24"/>
        <v>25</v>
      </c>
      <c r="M14" s="11">
        <f t="shared" si="5"/>
        <v>8.3333333737535185</v>
      </c>
      <c r="N14" s="11">
        <v>68722541</v>
      </c>
      <c r="O14" s="11">
        <f t="shared" si="6"/>
        <v>33.333333373753518</v>
      </c>
      <c r="P14" s="11">
        <f t="shared" si="7"/>
        <v>8.3333333737535185</v>
      </c>
      <c r="Q14" s="11">
        <v>68722541</v>
      </c>
      <c r="R14" s="11">
        <f t="shared" si="8"/>
        <v>41.666666747507037</v>
      </c>
      <c r="S14" s="11">
        <f t="shared" si="9"/>
        <v>8.3333333737535185</v>
      </c>
      <c r="T14" s="11">
        <v>68722541</v>
      </c>
      <c r="U14" s="11">
        <f t="shared" si="10"/>
        <v>50.000000121260555</v>
      </c>
      <c r="V14" s="11">
        <f t="shared" si="11"/>
        <v>8.3333333737535185</v>
      </c>
      <c r="W14" s="11">
        <v>68722541</v>
      </c>
      <c r="X14" s="11">
        <f t="shared" si="12"/>
        <v>58.333333495014074</v>
      </c>
      <c r="Y14" s="11">
        <f t="shared" si="13"/>
        <v>8.3333333737535185</v>
      </c>
      <c r="Z14" s="11">
        <v>68722541</v>
      </c>
      <c r="AA14" s="11"/>
      <c r="AB14" s="11">
        <f t="shared" si="14"/>
        <v>8.3333333737535185</v>
      </c>
      <c r="AC14" s="11">
        <v>68722541</v>
      </c>
      <c r="AD14" s="11"/>
      <c r="AE14" s="11">
        <f t="shared" si="15"/>
        <v>8.3333333737535185</v>
      </c>
      <c r="AF14" s="11"/>
      <c r="AG14" s="11"/>
      <c r="AH14" s="11">
        <f t="shared" si="16"/>
        <v>0</v>
      </c>
      <c r="AI14" s="11"/>
      <c r="AJ14" s="11"/>
      <c r="AK14" s="11">
        <f t="shared" si="17"/>
        <v>0</v>
      </c>
      <c r="AL14" s="167"/>
      <c r="AO14" s="12">
        <f t="shared" si="19"/>
        <v>83.333333616274629</v>
      </c>
    </row>
    <row r="15" spans="1:46" s="9" customFormat="1" hidden="1" x14ac:dyDescent="0.3">
      <c r="A15" s="16"/>
      <c r="B15" s="10">
        <v>81277318</v>
      </c>
      <c r="C15" s="10">
        <f>SUM(D15:AI15)</f>
        <v>81277618.000007376</v>
      </c>
      <c r="D15" s="11">
        <v>13546218</v>
      </c>
      <c r="E15" s="11"/>
      <c r="F15" s="11">
        <v>6773110</v>
      </c>
      <c r="G15" s="11">
        <f t="shared" si="20"/>
        <v>8.3333335383925924</v>
      </c>
      <c r="H15" s="11">
        <v>13546220</v>
      </c>
      <c r="I15" s="10">
        <f t="shared" si="23"/>
        <v>8.3333335383925924</v>
      </c>
      <c r="J15" s="11">
        <f t="shared" si="2"/>
        <v>16.666667076785185</v>
      </c>
      <c r="K15" s="11">
        <v>6773110</v>
      </c>
      <c r="L15" s="11">
        <f t="shared" si="24"/>
        <v>25.000000615177775</v>
      </c>
      <c r="M15" s="11">
        <f t="shared" si="5"/>
        <v>8.3333335383925924</v>
      </c>
      <c r="N15" s="11">
        <v>6773110</v>
      </c>
      <c r="O15" s="11">
        <f t="shared" si="6"/>
        <v>33.33333415357037</v>
      </c>
      <c r="P15" s="11">
        <f t="shared" si="7"/>
        <v>8.3333335383925924</v>
      </c>
      <c r="Q15" s="11">
        <v>6773110</v>
      </c>
      <c r="R15" s="11">
        <f t="shared" si="8"/>
        <v>41.666667691962964</v>
      </c>
      <c r="S15" s="11">
        <f t="shared" si="9"/>
        <v>8.3333335383925924</v>
      </c>
      <c r="T15" s="11">
        <v>6773110</v>
      </c>
      <c r="U15" s="11">
        <f t="shared" si="10"/>
        <v>50.000001230355558</v>
      </c>
      <c r="V15" s="11">
        <f t="shared" si="11"/>
        <v>8.3333335383925924</v>
      </c>
      <c r="W15" s="11">
        <v>6773110</v>
      </c>
      <c r="X15" s="11">
        <f t="shared" si="12"/>
        <v>58.333334768748152</v>
      </c>
      <c r="Y15" s="11">
        <f t="shared" si="13"/>
        <v>8.3333335383925924</v>
      </c>
      <c r="Z15" s="11">
        <v>6773110</v>
      </c>
      <c r="AA15" s="11"/>
      <c r="AB15" s="11">
        <f t="shared" si="14"/>
        <v>8.3333335383925924</v>
      </c>
      <c r="AC15" s="11">
        <v>6773110</v>
      </c>
      <c r="AD15" s="11"/>
      <c r="AE15" s="11">
        <f t="shared" si="15"/>
        <v>8.3333335383925924</v>
      </c>
      <c r="AF15" s="11"/>
      <c r="AG15" s="11"/>
      <c r="AH15" s="11">
        <f t="shared" si="16"/>
        <v>0</v>
      </c>
      <c r="AI15" s="11"/>
      <c r="AJ15" s="11"/>
      <c r="AK15" s="11">
        <f t="shared" si="17"/>
        <v>0</v>
      </c>
      <c r="AL15" s="167"/>
      <c r="AO15" s="12">
        <f t="shared" si="19"/>
        <v>83.333335383925927</v>
      </c>
    </row>
    <row r="16" spans="1:46" s="9" customFormat="1" hidden="1" x14ac:dyDescent="0.3">
      <c r="A16" s="16"/>
      <c r="B16" s="10">
        <v>81345600</v>
      </c>
      <c r="C16" s="10">
        <f>SUM(D16:AI16)</f>
        <v>81345899.999999985</v>
      </c>
      <c r="D16" s="11">
        <v>13557600</v>
      </c>
      <c r="E16" s="11"/>
      <c r="F16" s="11">
        <v>6778800</v>
      </c>
      <c r="G16" s="11">
        <f t="shared" si="20"/>
        <v>8.3333333333333321</v>
      </c>
      <c r="H16" s="11">
        <v>13557600</v>
      </c>
      <c r="I16" s="10">
        <f t="shared" si="23"/>
        <v>8.3333333333333321</v>
      </c>
      <c r="J16" s="11">
        <f t="shared" si="2"/>
        <v>16.666666666666664</v>
      </c>
      <c r="K16" s="11">
        <v>6778800</v>
      </c>
      <c r="L16" s="11">
        <f t="shared" si="24"/>
        <v>24.999999999999996</v>
      </c>
      <c r="M16" s="11">
        <f t="shared" si="5"/>
        <v>8.3333333333333321</v>
      </c>
      <c r="N16" s="11">
        <v>6778800</v>
      </c>
      <c r="O16" s="11">
        <f t="shared" si="6"/>
        <v>33.333333333333329</v>
      </c>
      <c r="P16" s="11">
        <f t="shared" si="7"/>
        <v>8.3333333333333321</v>
      </c>
      <c r="Q16" s="11">
        <v>6778800</v>
      </c>
      <c r="R16" s="11">
        <f t="shared" si="8"/>
        <v>41.666666666666657</v>
      </c>
      <c r="S16" s="11">
        <f t="shared" si="9"/>
        <v>8.3333333333333321</v>
      </c>
      <c r="T16" s="11">
        <v>6778800</v>
      </c>
      <c r="U16" s="11">
        <f t="shared" si="10"/>
        <v>49.999999999999986</v>
      </c>
      <c r="V16" s="11">
        <f t="shared" si="11"/>
        <v>8.3333333333333321</v>
      </c>
      <c r="W16" s="11">
        <v>6778800</v>
      </c>
      <c r="X16" s="11">
        <f t="shared" si="12"/>
        <v>58.333333333333314</v>
      </c>
      <c r="Y16" s="11">
        <f t="shared" si="13"/>
        <v>8.3333333333333321</v>
      </c>
      <c r="Z16" s="11">
        <v>6778800</v>
      </c>
      <c r="AA16" s="11"/>
      <c r="AB16" s="11">
        <f t="shared" si="14"/>
        <v>8.3333333333333321</v>
      </c>
      <c r="AC16" s="11">
        <v>6778800</v>
      </c>
      <c r="AD16" s="11"/>
      <c r="AE16" s="11">
        <f t="shared" si="15"/>
        <v>8.3333333333333321</v>
      </c>
      <c r="AF16" s="11"/>
      <c r="AG16" s="11"/>
      <c r="AH16" s="11">
        <f t="shared" si="16"/>
        <v>0</v>
      </c>
      <c r="AI16" s="11"/>
      <c r="AJ16" s="11"/>
      <c r="AK16" s="11">
        <f t="shared" si="17"/>
        <v>0</v>
      </c>
      <c r="AL16" s="167"/>
      <c r="AO16" s="12">
        <f t="shared" si="19"/>
        <v>83.3333333333333</v>
      </c>
    </row>
    <row r="17" spans="1:41" s="9" customFormat="1" hidden="1" x14ac:dyDescent="0.3">
      <c r="A17" s="16"/>
      <c r="B17" s="10">
        <v>19126800</v>
      </c>
      <c r="C17" s="10">
        <f>SUM(D17:AI17)</f>
        <v>19127100</v>
      </c>
      <c r="D17" s="11">
        <v>3187800</v>
      </c>
      <c r="E17" s="11"/>
      <c r="F17" s="11">
        <v>1593900</v>
      </c>
      <c r="G17" s="11">
        <f t="shared" si="20"/>
        <v>8.3333333333333321</v>
      </c>
      <c r="H17" s="11">
        <v>3187800</v>
      </c>
      <c r="I17" s="10">
        <f t="shared" si="23"/>
        <v>8.3333333333333321</v>
      </c>
      <c r="J17" s="11">
        <f t="shared" si="2"/>
        <v>16.666666666666664</v>
      </c>
      <c r="K17" s="11">
        <v>1593900</v>
      </c>
      <c r="L17" s="11">
        <f t="shared" si="24"/>
        <v>24.999999999999996</v>
      </c>
      <c r="M17" s="11">
        <f t="shared" si="5"/>
        <v>8.3333333333333321</v>
      </c>
      <c r="N17" s="11">
        <v>1593900</v>
      </c>
      <c r="O17" s="11">
        <f t="shared" si="6"/>
        <v>33.333333333333329</v>
      </c>
      <c r="P17" s="11">
        <f t="shared" si="7"/>
        <v>8.3333333333333321</v>
      </c>
      <c r="Q17" s="11">
        <v>1593900</v>
      </c>
      <c r="R17" s="11">
        <f t="shared" si="8"/>
        <v>41.666666666666657</v>
      </c>
      <c r="S17" s="11">
        <f t="shared" si="9"/>
        <v>8.3333333333333321</v>
      </c>
      <c r="T17" s="11">
        <v>1593900</v>
      </c>
      <c r="U17" s="11">
        <f t="shared" si="10"/>
        <v>49.999999999999986</v>
      </c>
      <c r="V17" s="11">
        <f t="shared" si="11"/>
        <v>8.3333333333333321</v>
      </c>
      <c r="W17" s="11">
        <v>1593900</v>
      </c>
      <c r="X17" s="11">
        <f t="shared" si="12"/>
        <v>58.333333333333314</v>
      </c>
      <c r="Y17" s="11">
        <f t="shared" si="13"/>
        <v>8.3333333333333321</v>
      </c>
      <c r="Z17" s="11">
        <v>1593900</v>
      </c>
      <c r="AA17" s="11"/>
      <c r="AB17" s="11">
        <f t="shared" si="14"/>
        <v>8.3333333333333321</v>
      </c>
      <c r="AC17" s="11">
        <v>1593900</v>
      </c>
      <c r="AD17" s="11"/>
      <c r="AE17" s="11">
        <f t="shared" si="15"/>
        <v>8.3333333333333321</v>
      </c>
      <c r="AF17" s="11"/>
      <c r="AG17" s="11"/>
      <c r="AH17" s="11">
        <f t="shared" si="16"/>
        <v>0</v>
      </c>
      <c r="AI17" s="11"/>
      <c r="AJ17" s="11"/>
      <c r="AK17" s="11">
        <f t="shared" si="17"/>
        <v>0</v>
      </c>
      <c r="AL17" s="167"/>
      <c r="AO17" s="12">
        <f t="shared" si="19"/>
        <v>83.3333333333333</v>
      </c>
    </row>
    <row r="18" spans="1:41" s="9" customFormat="1" hidden="1" x14ac:dyDescent="0.3">
      <c r="A18" s="16"/>
      <c r="B18" s="10">
        <v>48179578</v>
      </c>
      <c r="C18" s="10">
        <f t="shared" ref="C18:C23" si="26">SUM(D18:AI18)</f>
        <v>48179877.999987543</v>
      </c>
      <c r="D18" s="11">
        <v>8029930</v>
      </c>
      <c r="E18" s="11"/>
      <c r="F18" s="11">
        <v>4014965</v>
      </c>
      <c r="G18" s="11">
        <f t="shared" si="20"/>
        <v>8.3333336792613668</v>
      </c>
      <c r="H18" s="11">
        <v>8029928</v>
      </c>
      <c r="I18" s="10">
        <f t="shared" si="23"/>
        <v>8.3333336792613668</v>
      </c>
      <c r="J18" s="11">
        <f t="shared" si="2"/>
        <v>16.666663207386335</v>
      </c>
      <c r="K18" s="11">
        <v>4014965</v>
      </c>
      <c r="L18" s="11">
        <f t="shared" si="24"/>
        <v>24.9999968866477</v>
      </c>
      <c r="M18" s="11">
        <f t="shared" si="5"/>
        <v>8.3333336792613668</v>
      </c>
      <c r="N18" s="11">
        <v>4014965</v>
      </c>
      <c r="O18" s="11">
        <f t="shared" si="6"/>
        <v>33.333330565909066</v>
      </c>
      <c r="P18" s="11">
        <f t="shared" si="7"/>
        <v>8.3333336792613668</v>
      </c>
      <c r="Q18" s="11">
        <v>4014965</v>
      </c>
      <c r="R18" s="11">
        <f t="shared" si="8"/>
        <v>41.666664245170431</v>
      </c>
      <c r="S18" s="11">
        <f t="shared" si="9"/>
        <v>8.3333336792613668</v>
      </c>
      <c r="T18" s="11">
        <v>4014965</v>
      </c>
      <c r="U18" s="11">
        <f t="shared" si="10"/>
        <v>49.999997924431796</v>
      </c>
      <c r="V18" s="11">
        <f t="shared" si="11"/>
        <v>8.3333336792613668</v>
      </c>
      <c r="W18" s="11">
        <v>4014965</v>
      </c>
      <c r="X18" s="11">
        <f t="shared" si="12"/>
        <v>58.333331603693161</v>
      </c>
      <c r="Y18" s="11">
        <f t="shared" si="13"/>
        <v>8.3333336792613668</v>
      </c>
      <c r="Z18" s="11">
        <v>4014965</v>
      </c>
      <c r="AA18" s="11"/>
      <c r="AB18" s="11">
        <f t="shared" si="14"/>
        <v>8.3333336792613668</v>
      </c>
      <c r="AC18" s="11">
        <v>4014965</v>
      </c>
      <c r="AD18" s="11"/>
      <c r="AE18" s="11">
        <f t="shared" si="15"/>
        <v>8.3333336792613668</v>
      </c>
      <c r="AF18" s="11"/>
      <c r="AG18" s="11"/>
      <c r="AH18" s="11">
        <f t="shared" si="16"/>
        <v>0</v>
      </c>
      <c r="AI18" s="11"/>
      <c r="AJ18" s="11"/>
      <c r="AK18" s="11">
        <f t="shared" si="17"/>
        <v>0</v>
      </c>
      <c r="AL18" s="167"/>
      <c r="AO18" s="12">
        <f t="shared" si="19"/>
        <v>83.33333264147727</v>
      </c>
    </row>
    <row r="19" spans="1:41" s="9" customFormat="1" hidden="1" x14ac:dyDescent="0.3">
      <c r="A19" s="16"/>
      <c r="B19" s="10">
        <v>31340796</v>
      </c>
      <c r="C19" s="10">
        <f t="shared" si="26"/>
        <v>31340981.205174755</v>
      </c>
      <c r="D19" s="11">
        <v>15000000</v>
      </c>
      <c r="E19" s="11"/>
      <c r="F19" s="11">
        <v>0</v>
      </c>
      <c r="G19" s="11">
        <f t="shared" si="20"/>
        <v>0</v>
      </c>
      <c r="H19" s="11">
        <v>6340796</v>
      </c>
      <c r="I19" s="10">
        <f t="shared" si="23"/>
        <v>0</v>
      </c>
      <c r="J19" s="11">
        <f t="shared" si="2"/>
        <v>20.231764375097558</v>
      </c>
      <c r="K19" s="11">
        <v>0</v>
      </c>
      <c r="L19" s="11">
        <f t="shared" si="24"/>
        <v>20.231764375097558</v>
      </c>
      <c r="M19" s="11">
        <f t="shared" si="5"/>
        <v>0</v>
      </c>
      <c r="N19" s="11">
        <v>0</v>
      </c>
      <c r="O19" s="11">
        <f t="shared" si="6"/>
        <v>20.231764375097558</v>
      </c>
      <c r="P19" s="11">
        <f t="shared" si="7"/>
        <v>0</v>
      </c>
      <c r="Q19" s="11">
        <v>0</v>
      </c>
      <c r="R19" s="11">
        <f t="shared" si="8"/>
        <v>20.231764375097558</v>
      </c>
      <c r="S19" s="11">
        <f t="shared" si="9"/>
        <v>0</v>
      </c>
      <c r="T19" s="11">
        <v>10000000</v>
      </c>
      <c r="U19" s="11">
        <f t="shared" si="10"/>
        <v>20.231764375097558</v>
      </c>
      <c r="V19" s="11">
        <f t="shared" si="11"/>
        <v>31.907294249960977</v>
      </c>
      <c r="W19" s="11">
        <v>0</v>
      </c>
      <c r="X19" s="11">
        <f t="shared" si="12"/>
        <v>52.139058625058539</v>
      </c>
      <c r="Y19" s="11">
        <f t="shared" si="13"/>
        <v>0</v>
      </c>
      <c r="Z19" s="11">
        <v>0</v>
      </c>
      <c r="AA19" s="11"/>
      <c r="AB19" s="11">
        <f t="shared" si="14"/>
        <v>0</v>
      </c>
      <c r="AC19" s="11">
        <v>0</v>
      </c>
      <c r="AD19" s="11"/>
      <c r="AE19" s="11">
        <f t="shared" si="15"/>
        <v>0</v>
      </c>
      <c r="AF19" s="11">
        <v>0</v>
      </c>
      <c r="AG19" s="11"/>
      <c r="AH19" s="11">
        <f t="shared" si="16"/>
        <v>0</v>
      </c>
      <c r="AI19" s="11">
        <v>0</v>
      </c>
      <c r="AJ19" s="11"/>
      <c r="AK19" s="11">
        <f t="shared" si="17"/>
        <v>0</v>
      </c>
      <c r="AL19" s="167"/>
      <c r="AO19" s="12">
        <f t="shared" si="19"/>
        <v>52.139058625058539</v>
      </c>
    </row>
    <row r="20" spans="1:41" s="9" customFormat="1" hidden="1" x14ac:dyDescent="0.3">
      <c r="A20" s="16"/>
      <c r="B20" s="10">
        <v>15950</v>
      </c>
      <c r="C20" s="10">
        <f t="shared" si="26"/>
        <v>15950</v>
      </c>
      <c r="D20" s="11">
        <v>15950</v>
      </c>
      <c r="E20" s="11"/>
      <c r="F20" s="11"/>
      <c r="G20" s="11">
        <f t="shared" si="20"/>
        <v>0</v>
      </c>
      <c r="H20" s="11"/>
      <c r="I20" s="10">
        <f t="shared" si="23"/>
        <v>0</v>
      </c>
      <c r="J20" s="11">
        <f t="shared" si="2"/>
        <v>0</v>
      </c>
      <c r="K20" s="11"/>
      <c r="L20" s="11">
        <f t="shared" si="24"/>
        <v>0</v>
      </c>
      <c r="M20" s="11">
        <f t="shared" si="5"/>
        <v>0</v>
      </c>
      <c r="N20" s="11"/>
      <c r="O20" s="11">
        <f t="shared" si="6"/>
        <v>0</v>
      </c>
      <c r="P20" s="11">
        <f t="shared" si="7"/>
        <v>0</v>
      </c>
      <c r="Q20" s="11"/>
      <c r="R20" s="11">
        <f t="shared" si="8"/>
        <v>0</v>
      </c>
      <c r="S20" s="11">
        <f t="shared" si="9"/>
        <v>0</v>
      </c>
      <c r="T20" s="11"/>
      <c r="U20" s="11">
        <f t="shared" si="10"/>
        <v>0</v>
      </c>
      <c r="V20" s="11">
        <f t="shared" si="11"/>
        <v>0</v>
      </c>
      <c r="W20" s="11"/>
      <c r="X20" s="11">
        <f t="shared" si="12"/>
        <v>0</v>
      </c>
      <c r="Y20" s="11">
        <f t="shared" si="13"/>
        <v>0</v>
      </c>
      <c r="Z20" s="11"/>
      <c r="AA20" s="11"/>
      <c r="AB20" s="11">
        <f t="shared" si="14"/>
        <v>0</v>
      </c>
      <c r="AC20" s="11"/>
      <c r="AD20" s="11"/>
      <c r="AE20" s="11">
        <f t="shared" si="15"/>
        <v>0</v>
      </c>
      <c r="AF20" s="11"/>
      <c r="AG20" s="11"/>
      <c r="AH20" s="11">
        <f t="shared" si="16"/>
        <v>0</v>
      </c>
      <c r="AI20" s="11"/>
      <c r="AJ20" s="11"/>
      <c r="AK20" s="11">
        <f t="shared" si="17"/>
        <v>0</v>
      </c>
      <c r="AL20" s="167"/>
      <c r="AO20" s="12">
        <f t="shared" si="19"/>
        <v>0</v>
      </c>
    </row>
    <row r="21" spans="1:41" s="9" customFormat="1" hidden="1" x14ac:dyDescent="0.3">
      <c r="A21" s="16"/>
      <c r="B21" s="10">
        <v>69838978</v>
      </c>
      <c r="C21" s="10">
        <f t="shared" si="26"/>
        <v>69839277.999991417</v>
      </c>
      <c r="D21" s="11">
        <v>11639830</v>
      </c>
      <c r="E21" s="11"/>
      <c r="F21" s="11">
        <v>5819915</v>
      </c>
      <c r="G21" s="11">
        <f t="shared" si="20"/>
        <v>8.3333335719775281</v>
      </c>
      <c r="H21" s="11">
        <v>11639828</v>
      </c>
      <c r="I21" s="10">
        <f t="shared" si="23"/>
        <v>8.3333335719775281</v>
      </c>
      <c r="J21" s="11">
        <f t="shared" si="2"/>
        <v>16.666664280224719</v>
      </c>
      <c r="K21" s="11">
        <v>5819915</v>
      </c>
      <c r="L21" s="11">
        <f t="shared" si="24"/>
        <v>24.999997852202249</v>
      </c>
      <c r="M21" s="11">
        <f t="shared" si="5"/>
        <v>8.3333335719775281</v>
      </c>
      <c r="N21" s="11">
        <v>5819915</v>
      </c>
      <c r="O21" s="11">
        <f t="shared" si="6"/>
        <v>33.333331424179775</v>
      </c>
      <c r="P21" s="11">
        <f t="shared" si="7"/>
        <v>8.3333335719775281</v>
      </c>
      <c r="Q21" s="11">
        <v>5819915</v>
      </c>
      <c r="R21" s="11">
        <f t="shared" si="8"/>
        <v>41.666664996157301</v>
      </c>
      <c r="S21" s="11">
        <f t="shared" si="9"/>
        <v>8.3333335719775281</v>
      </c>
      <c r="T21" s="11">
        <v>5819915</v>
      </c>
      <c r="U21" s="11">
        <f t="shared" si="10"/>
        <v>49.999998568134828</v>
      </c>
      <c r="V21" s="11">
        <f t="shared" si="11"/>
        <v>8.3333335719775281</v>
      </c>
      <c r="W21" s="11">
        <v>5819915</v>
      </c>
      <c r="X21" s="11">
        <f t="shared" si="12"/>
        <v>58.333332140112354</v>
      </c>
      <c r="Y21" s="11">
        <f t="shared" si="13"/>
        <v>8.3333335719775281</v>
      </c>
      <c r="Z21" s="11">
        <v>5819915</v>
      </c>
      <c r="AA21" s="11"/>
      <c r="AB21" s="11">
        <f t="shared" si="14"/>
        <v>8.3333335719775281</v>
      </c>
      <c r="AC21" s="11">
        <v>5819915</v>
      </c>
      <c r="AD21" s="11"/>
      <c r="AE21" s="11">
        <f t="shared" si="15"/>
        <v>8.3333335719775281</v>
      </c>
      <c r="AF21" s="11"/>
      <c r="AG21" s="11"/>
      <c r="AH21" s="11">
        <f t="shared" si="16"/>
        <v>0</v>
      </c>
      <c r="AI21" s="11"/>
      <c r="AJ21" s="11"/>
      <c r="AK21" s="11">
        <f t="shared" si="17"/>
        <v>0</v>
      </c>
      <c r="AL21" s="167"/>
      <c r="AO21" s="12">
        <f t="shared" si="19"/>
        <v>83.333332856044947</v>
      </c>
    </row>
    <row r="22" spans="1:41" s="9" customFormat="1" hidden="1" x14ac:dyDescent="0.3">
      <c r="A22" s="16"/>
      <c r="B22" s="10">
        <v>1976864</v>
      </c>
      <c r="C22" s="10">
        <f t="shared" si="26"/>
        <v>1977080.6664474639</v>
      </c>
      <c r="D22" s="11">
        <v>658956</v>
      </c>
      <c r="E22" s="11"/>
      <c r="F22" s="11"/>
      <c r="G22" s="11">
        <f t="shared" si="20"/>
        <v>0</v>
      </c>
      <c r="H22" s="11">
        <v>329477</v>
      </c>
      <c r="I22" s="10">
        <f t="shared" si="23"/>
        <v>0</v>
      </c>
      <c r="J22" s="11">
        <f t="shared" si="2"/>
        <v>16.666649804943585</v>
      </c>
      <c r="K22" s="11"/>
      <c r="L22" s="11">
        <f t="shared" si="24"/>
        <v>16.666649804943585</v>
      </c>
      <c r="M22" s="11">
        <f t="shared" si="5"/>
        <v>0</v>
      </c>
      <c r="N22" s="11">
        <v>329477</v>
      </c>
      <c r="O22" s="11">
        <f t="shared" si="6"/>
        <v>16.666649804943585</v>
      </c>
      <c r="P22" s="11">
        <f t="shared" si="7"/>
        <v>16.666649804943585</v>
      </c>
      <c r="Q22" s="11"/>
      <c r="R22" s="11">
        <f t="shared" si="8"/>
        <v>33.33329960988717</v>
      </c>
      <c r="S22" s="11">
        <f t="shared" si="9"/>
        <v>0</v>
      </c>
      <c r="T22" s="11">
        <v>329477</v>
      </c>
      <c r="U22" s="11">
        <f t="shared" si="10"/>
        <v>33.33329960988717</v>
      </c>
      <c r="V22" s="11">
        <f t="shared" si="11"/>
        <v>16.666649804943585</v>
      </c>
      <c r="W22" s="11"/>
      <c r="X22" s="11">
        <f t="shared" si="12"/>
        <v>49.999949414830752</v>
      </c>
      <c r="Y22" s="11">
        <f t="shared" si="13"/>
        <v>0</v>
      </c>
      <c r="Z22" s="11">
        <v>329477</v>
      </c>
      <c r="AA22" s="11"/>
      <c r="AB22" s="11">
        <f t="shared" si="14"/>
        <v>16.666649804943585</v>
      </c>
      <c r="AC22" s="11"/>
      <c r="AD22" s="11"/>
      <c r="AE22" s="11">
        <f t="shared" si="15"/>
        <v>0</v>
      </c>
      <c r="AF22" s="11"/>
      <c r="AG22" s="11"/>
      <c r="AH22" s="11">
        <f t="shared" si="16"/>
        <v>0</v>
      </c>
      <c r="AI22" s="11"/>
      <c r="AJ22" s="11"/>
      <c r="AK22" s="11">
        <f t="shared" si="17"/>
        <v>0</v>
      </c>
      <c r="AL22" s="167"/>
      <c r="AO22" s="12">
        <f t="shared" si="19"/>
        <v>66.666599219774341</v>
      </c>
    </row>
    <row r="23" spans="1:41" s="9" customFormat="1" hidden="1" x14ac:dyDescent="0.3">
      <c r="A23" s="16"/>
      <c r="B23" s="10">
        <v>5930638</v>
      </c>
      <c r="C23" s="10">
        <f t="shared" si="26"/>
        <v>5930937.9998988314</v>
      </c>
      <c r="D23" s="11">
        <v>988440</v>
      </c>
      <c r="E23" s="11"/>
      <c r="F23" s="11">
        <v>494220</v>
      </c>
      <c r="G23" s="11">
        <f t="shared" si="20"/>
        <v>8.3333361435987161</v>
      </c>
      <c r="H23" s="11">
        <v>988438</v>
      </c>
      <c r="I23" s="10">
        <f t="shared" si="23"/>
        <v>8.3333361435987161</v>
      </c>
      <c r="J23" s="11">
        <f t="shared" si="2"/>
        <v>16.666638564012842</v>
      </c>
      <c r="K23" s="11">
        <v>494220</v>
      </c>
      <c r="L23" s="11">
        <f t="shared" si="24"/>
        <v>24.999974707611557</v>
      </c>
      <c r="M23" s="11">
        <f t="shared" si="5"/>
        <v>8.3333361435987161</v>
      </c>
      <c r="N23" s="11">
        <v>494220</v>
      </c>
      <c r="O23" s="11">
        <f t="shared" si="6"/>
        <v>33.333310851210271</v>
      </c>
      <c r="P23" s="11">
        <f t="shared" si="7"/>
        <v>8.3333361435987161</v>
      </c>
      <c r="Q23" s="11">
        <v>494220</v>
      </c>
      <c r="R23" s="11">
        <f t="shared" si="8"/>
        <v>41.666646994808985</v>
      </c>
      <c r="S23" s="11">
        <f t="shared" si="9"/>
        <v>8.3333361435987161</v>
      </c>
      <c r="T23" s="11">
        <v>494220</v>
      </c>
      <c r="U23" s="11">
        <f t="shared" si="10"/>
        <v>49.9999831384077</v>
      </c>
      <c r="V23" s="11">
        <f t="shared" si="11"/>
        <v>8.3333361435987161</v>
      </c>
      <c r="W23" s="11">
        <v>494220</v>
      </c>
      <c r="X23" s="11">
        <f t="shared" si="12"/>
        <v>58.333319282006414</v>
      </c>
      <c r="Y23" s="11">
        <f t="shared" si="13"/>
        <v>8.3333361435987161</v>
      </c>
      <c r="Z23" s="11">
        <v>494220</v>
      </c>
      <c r="AA23" s="11"/>
      <c r="AB23" s="11">
        <f t="shared" si="14"/>
        <v>8.3333361435987161</v>
      </c>
      <c r="AC23" s="11">
        <v>494220</v>
      </c>
      <c r="AD23" s="11"/>
      <c r="AE23" s="11">
        <f t="shared" si="15"/>
        <v>8.3333361435987161</v>
      </c>
      <c r="AF23" s="11"/>
      <c r="AG23" s="11"/>
      <c r="AH23" s="11">
        <f t="shared" si="16"/>
        <v>0</v>
      </c>
      <c r="AI23" s="11"/>
      <c r="AJ23" s="11"/>
      <c r="AK23" s="11">
        <f t="shared" si="17"/>
        <v>0</v>
      </c>
      <c r="AL23" s="167"/>
      <c r="AO23" s="12">
        <f t="shared" si="19"/>
        <v>83.333327712802557</v>
      </c>
    </row>
    <row r="24" spans="1:41" s="9" customFormat="1" hidden="1" x14ac:dyDescent="0.3">
      <c r="A24" s="16" t="s">
        <v>91</v>
      </c>
      <c r="B24" s="157">
        <v>712357520</v>
      </c>
      <c r="C24" s="157">
        <f>D24+F24+H24+K24+N24+Q24+T24+W24+Z24+AC24+AF24+AI24</f>
        <v>652994393</v>
      </c>
      <c r="D24" s="11">
        <v>118726250</v>
      </c>
      <c r="E24" s="11">
        <f t="shared" ref="E24:E29" si="27">D24/B24*100</f>
        <v>16.666666198736838</v>
      </c>
      <c r="F24" s="11">
        <v>59363127</v>
      </c>
      <c r="G24" s="11">
        <f t="shared" si="20"/>
        <v>8.3333333801263159</v>
      </c>
      <c r="H24" s="11">
        <v>59363127</v>
      </c>
      <c r="I24" s="10">
        <f t="shared" si="23"/>
        <v>24.999999578863154</v>
      </c>
      <c r="J24" s="11">
        <f t="shared" si="2"/>
        <v>8.3333333801263159</v>
      </c>
      <c r="K24" s="11">
        <v>59363127</v>
      </c>
      <c r="L24" s="11">
        <f t="shared" si="24"/>
        <v>33.333332958989473</v>
      </c>
      <c r="M24" s="11">
        <f t="shared" si="5"/>
        <v>8.3333333801263159</v>
      </c>
      <c r="N24" s="11">
        <v>59363127</v>
      </c>
      <c r="O24" s="11">
        <f t="shared" si="6"/>
        <v>41.666666339115793</v>
      </c>
      <c r="P24" s="11">
        <f t="shared" si="7"/>
        <v>8.3333333801263159</v>
      </c>
      <c r="Q24" s="11">
        <v>59363127</v>
      </c>
      <c r="R24" s="11">
        <f t="shared" si="8"/>
        <v>49.999999719242112</v>
      </c>
      <c r="S24" s="11">
        <f t="shared" si="9"/>
        <v>8.3333333801263159</v>
      </c>
      <c r="T24" s="11">
        <v>59363127</v>
      </c>
      <c r="U24" s="11">
        <f t="shared" si="10"/>
        <v>58.333333099368431</v>
      </c>
      <c r="V24" s="11">
        <f t="shared" si="11"/>
        <v>8.3333333801263159</v>
      </c>
      <c r="W24" s="11">
        <v>59363127</v>
      </c>
      <c r="X24" s="11">
        <f t="shared" si="12"/>
        <v>66.666666479494751</v>
      </c>
      <c r="Y24" s="11">
        <f t="shared" si="13"/>
        <v>8.3333333801263159</v>
      </c>
      <c r="Z24" s="11">
        <v>59363127</v>
      </c>
      <c r="AA24" s="11"/>
      <c r="AB24" s="11">
        <f t="shared" si="14"/>
        <v>8.3333333801263159</v>
      </c>
      <c r="AC24" s="11">
        <v>59363127</v>
      </c>
      <c r="AD24" s="11"/>
      <c r="AE24" s="11">
        <f t="shared" si="15"/>
        <v>8.3333333801263159</v>
      </c>
      <c r="AF24" s="11"/>
      <c r="AG24" s="11"/>
      <c r="AH24" s="11">
        <f t="shared" si="16"/>
        <v>0</v>
      </c>
      <c r="AI24" s="11"/>
      <c r="AJ24" s="11"/>
      <c r="AK24" s="11">
        <f t="shared" si="17"/>
        <v>0</v>
      </c>
      <c r="AL24" s="167"/>
      <c r="AO24" s="12">
        <f t="shared" si="19"/>
        <v>91.666666619873709</v>
      </c>
    </row>
    <row r="25" spans="1:41" s="9" customFormat="1" ht="22.8" x14ac:dyDescent="0.3">
      <c r="A25" s="16" t="s">
        <v>28</v>
      </c>
      <c r="B25" s="11">
        <f>ANGKAS!C24</f>
        <v>24385000</v>
      </c>
      <c r="C25" s="10">
        <f t="shared" ref="C25:C26" si="28">D25+F25+H25+K25+N25+Q25+T25+W25+Z25+AC25+AF25+AI25</f>
        <v>24385000</v>
      </c>
      <c r="D25" s="11">
        <f>ANGKAS!E24</f>
        <v>5637500</v>
      </c>
      <c r="E25" s="11">
        <f t="shared" si="27"/>
        <v>23.118720524912856</v>
      </c>
      <c r="F25" s="11">
        <f>ANGKAS!F24</f>
        <v>250000</v>
      </c>
      <c r="G25" s="11">
        <f t="shared" si="20"/>
        <v>1.0252204223908139</v>
      </c>
      <c r="H25" s="11">
        <f>ANGKAS!H24</f>
        <v>250000</v>
      </c>
      <c r="I25" s="10">
        <f t="shared" si="23"/>
        <v>24.143940947303669</v>
      </c>
      <c r="J25" s="11">
        <f t="shared" si="2"/>
        <v>1.0252204223908139</v>
      </c>
      <c r="K25" s="11">
        <f>ANGKAS!J24</f>
        <v>5582500</v>
      </c>
      <c r="L25" s="11">
        <f>I25+J25</f>
        <v>25.169161369694482</v>
      </c>
      <c r="M25" s="11">
        <f t="shared" si="5"/>
        <v>22.893172031986879</v>
      </c>
      <c r="N25" s="11">
        <f>ANGKAS!L24</f>
        <v>0</v>
      </c>
      <c r="O25" s="11">
        <f t="shared" si="6"/>
        <v>48.062333401681357</v>
      </c>
      <c r="P25" s="11">
        <f t="shared" si="7"/>
        <v>0</v>
      </c>
      <c r="Q25" s="11">
        <f>ANGKAS!N24</f>
        <v>500000</v>
      </c>
      <c r="R25" s="11">
        <f t="shared" si="8"/>
        <v>48.062333401681357</v>
      </c>
      <c r="S25" s="11">
        <f t="shared" si="9"/>
        <v>2.0504408447816278</v>
      </c>
      <c r="T25" s="11">
        <f>ANGKAS!P24</f>
        <v>5582500</v>
      </c>
      <c r="U25" s="11">
        <f t="shared" si="10"/>
        <v>50.112774246462983</v>
      </c>
      <c r="V25" s="11">
        <f t="shared" si="11"/>
        <v>22.893172031986879</v>
      </c>
      <c r="W25" s="11">
        <f>ANGKAS!R24</f>
        <v>250000</v>
      </c>
      <c r="X25" s="11">
        <f t="shared" si="12"/>
        <v>73.005946278449869</v>
      </c>
      <c r="Y25" s="11">
        <f t="shared" si="13"/>
        <v>1.0252204223908139</v>
      </c>
      <c r="Z25" s="11">
        <f>ANGKAS!T24</f>
        <v>250000</v>
      </c>
      <c r="AA25" s="11"/>
      <c r="AB25" s="11">
        <f t="shared" si="14"/>
        <v>1.0252204223908139</v>
      </c>
      <c r="AC25" s="11">
        <f>ANGKAS!V24</f>
        <v>5582500</v>
      </c>
      <c r="AD25" s="11"/>
      <c r="AE25" s="11">
        <f t="shared" si="15"/>
        <v>22.893172031986879</v>
      </c>
      <c r="AF25" s="11">
        <f>ANGKAS!X24</f>
        <v>500000</v>
      </c>
      <c r="AG25" s="11"/>
      <c r="AH25" s="11">
        <f t="shared" si="16"/>
        <v>2.0504408447816278</v>
      </c>
      <c r="AI25" s="11">
        <f>ANGKAS!Z24</f>
        <v>0</v>
      </c>
      <c r="AJ25" s="11"/>
      <c r="AK25" s="11">
        <f t="shared" si="17"/>
        <v>0</v>
      </c>
      <c r="AL25" s="167"/>
      <c r="AN25" s="12">
        <f t="shared" ref="AN25:AN55" si="29">B25-C25</f>
        <v>0</v>
      </c>
      <c r="AO25" s="12">
        <f t="shared" si="19"/>
        <v>100.00000000000001</v>
      </c>
    </row>
    <row r="26" spans="1:41" s="9" customFormat="1" ht="22.8" x14ac:dyDescent="0.3">
      <c r="A26" s="16" t="s">
        <v>29</v>
      </c>
      <c r="B26" s="11">
        <f>ANGKAS!C25</f>
        <v>2275000</v>
      </c>
      <c r="C26" s="10">
        <f t="shared" si="28"/>
        <v>2275000</v>
      </c>
      <c r="D26" s="11">
        <f>ANGKAS!E25</f>
        <v>0</v>
      </c>
      <c r="E26" s="11">
        <f t="shared" si="27"/>
        <v>0</v>
      </c>
      <c r="F26" s="11">
        <f>ANGKAS!F25</f>
        <v>0</v>
      </c>
      <c r="G26" s="11">
        <f t="shared" si="20"/>
        <v>0</v>
      </c>
      <c r="H26" s="11">
        <f>ANGKAS!H25</f>
        <v>0</v>
      </c>
      <c r="I26" s="10">
        <f t="shared" si="23"/>
        <v>0</v>
      </c>
      <c r="J26" s="11">
        <f t="shared" si="2"/>
        <v>0</v>
      </c>
      <c r="K26" s="11">
        <f>ANGKAS!J25</f>
        <v>0</v>
      </c>
      <c r="L26" s="11">
        <f t="shared" si="24"/>
        <v>0</v>
      </c>
      <c r="M26" s="11">
        <f t="shared" si="5"/>
        <v>0</v>
      </c>
      <c r="N26" s="11">
        <f>ANGKAS!L25</f>
        <v>0</v>
      </c>
      <c r="O26" s="11">
        <f t="shared" si="6"/>
        <v>0</v>
      </c>
      <c r="P26" s="11">
        <f t="shared" si="7"/>
        <v>0</v>
      </c>
      <c r="Q26" s="11">
        <f>ANGKAS!N25</f>
        <v>2275000</v>
      </c>
      <c r="R26" s="11">
        <f t="shared" si="8"/>
        <v>0</v>
      </c>
      <c r="S26" s="11">
        <f t="shared" si="9"/>
        <v>100</v>
      </c>
      <c r="T26" s="11">
        <f>ANGKAS!P25</f>
        <v>0</v>
      </c>
      <c r="U26" s="11">
        <f t="shared" si="10"/>
        <v>100</v>
      </c>
      <c r="V26" s="11">
        <f t="shared" si="11"/>
        <v>0</v>
      </c>
      <c r="W26" s="11">
        <f>ANGKAS!R25</f>
        <v>0</v>
      </c>
      <c r="X26" s="11">
        <f t="shared" si="12"/>
        <v>100</v>
      </c>
      <c r="Y26" s="11">
        <f t="shared" si="13"/>
        <v>0</v>
      </c>
      <c r="Z26" s="11">
        <f>ANGKAS!T25</f>
        <v>0</v>
      </c>
      <c r="AA26" s="11"/>
      <c r="AB26" s="11">
        <f t="shared" si="14"/>
        <v>0</v>
      </c>
      <c r="AC26" s="11">
        <f>ANGKAS!V25</f>
        <v>0</v>
      </c>
      <c r="AD26" s="11"/>
      <c r="AE26" s="11">
        <f t="shared" si="15"/>
        <v>0</v>
      </c>
      <c r="AF26" s="11">
        <f>ANGKAS!X25</f>
        <v>0</v>
      </c>
      <c r="AG26" s="11"/>
      <c r="AH26" s="11">
        <f t="shared" si="16"/>
        <v>0</v>
      </c>
      <c r="AI26" s="11">
        <f>ANGKAS!Z25</f>
        <v>0</v>
      </c>
      <c r="AJ26" s="11"/>
      <c r="AK26" s="11">
        <f t="shared" si="17"/>
        <v>0</v>
      </c>
      <c r="AL26" s="167"/>
      <c r="AN26" s="12">
        <f t="shared" si="29"/>
        <v>0</v>
      </c>
      <c r="AO26" s="12">
        <f t="shared" si="19"/>
        <v>100</v>
      </c>
    </row>
    <row r="27" spans="1:41" s="9" customFormat="1" x14ac:dyDescent="0.3">
      <c r="A27" s="15" t="s">
        <v>30</v>
      </c>
      <c r="B27" s="156">
        <f>B28</f>
        <v>61697500</v>
      </c>
      <c r="C27" s="156">
        <f>C28</f>
        <v>61697500</v>
      </c>
      <c r="D27" s="156">
        <f>D28</f>
        <v>17664200</v>
      </c>
      <c r="E27" s="156">
        <f t="shared" si="27"/>
        <v>28.630333481907694</v>
      </c>
      <c r="F27" s="156">
        <f t="shared" ref="F27:AI27" si="30">F28</f>
        <v>3977500</v>
      </c>
      <c r="G27" s="156">
        <f t="shared" si="20"/>
        <v>6.4467766116941538</v>
      </c>
      <c r="H27" s="156">
        <f t="shared" si="30"/>
        <v>790000</v>
      </c>
      <c r="I27" s="156">
        <f t="shared" si="23"/>
        <v>35.077110093601846</v>
      </c>
      <c r="J27" s="156">
        <f t="shared" si="2"/>
        <v>1.2804408606507558</v>
      </c>
      <c r="K27" s="156">
        <f t="shared" si="30"/>
        <v>8493400</v>
      </c>
      <c r="L27" s="156">
        <f t="shared" si="24"/>
        <v>36.357550954252602</v>
      </c>
      <c r="M27" s="156">
        <f t="shared" si="5"/>
        <v>13.766197982090036</v>
      </c>
      <c r="N27" s="156">
        <f t="shared" si="30"/>
        <v>4547500</v>
      </c>
      <c r="O27" s="156">
        <f t="shared" si="6"/>
        <v>50.123748936342636</v>
      </c>
      <c r="P27" s="156">
        <f t="shared" si="7"/>
        <v>7.3706390048219133</v>
      </c>
      <c r="Q27" s="156">
        <f t="shared" si="30"/>
        <v>3000000</v>
      </c>
      <c r="R27" s="156">
        <f t="shared" si="8"/>
        <v>57.494387941164547</v>
      </c>
      <c r="S27" s="156">
        <f t="shared" si="9"/>
        <v>4.8624336480408443</v>
      </c>
      <c r="T27" s="156">
        <f t="shared" si="30"/>
        <v>8052900</v>
      </c>
      <c r="U27" s="156">
        <f t="shared" si="10"/>
        <v>62.356821589205389</v>
      </c>
      <c r="V27" s="156">
        <f t="shared" si="11"/>
        <v>13.052230641436038</v>
      </c>
      <c r="W27" s="156">
        <f t="shared" si="30"/>
        <v>13615000</v>
      </c>
      <c r="X27" s="156">
        <f t="shared" si="12"/>
        <v>75.409052230641421</v>
      </c>
      <c r="Y27" s="156">
        <f t="shared" si="13"/>
        <v>22.067344706025366</v>
      </c>
      <c r="Z27" s="156">
        <f t="shared" si="30"/>
        <v>0</v>
      </c>
      <c r="AA27" s="156"/>
      <c r="AB27" s="156">
        <f t="shared" si="14"/>
        <v>0</v>
      </c>
      <c r="AC27" s="156">
        <f t="shared" si="30"/>
        <v>1557000</v>
      </c>
      <c r="AD27" s="156"/>
      <c r="AE27" s="156">
        <f t="shared" si="15"/>
        <v>2.5236030633331983</v>
      </c>
      <c r="AF27" s="156">
        <f t="shared" si="30"/>
        <v>0</v>
      </c>
      <c r="AG27" s="156"/>
      <c r="AH27" s="156">
        <f t="shared" si="16"/>
        <v>0</v>
      </c>
      <c r="AI27" s="156">
        <f t="shared" si="30"/>
        <v>0</v>
      </c>
      <c r="AJ27" s="156"/>
      <c r="AK27" s="156">
        <f t="shared" si="17"/>
        <v>0</v>
      </c>
      <c r="AL27" s="168"/>
      <c r="AN27" s="12">
        <f t="shared" si="29"/>
        <v>0</v>
      </c>
      <c r="AO27" s="12">
        <f t="shared" si="19"/>
        <v>99.999999999999986</v>
      </c>
    </row>
    <row r="28" spans="1:41" s="9" customFormat="1" x14ac:dyDescent="0.3">
      <c r="A28" s="16" t="s">
        <v>31</v>
      </c>
      <c r="B28" s="10">
        <f>ANGKAS!C27</f>
        <v>61697500</v>
      </c>
      <c r="C28" s="10">
        <f>D28+F28+H28+K28+N28+Q28+T28+W28+Z28+AC28+AF28+AI28</f>
        <v>61697500</v>
      </c>
      <c r="D28" s="11">
        <f>ANGKAS!E27</f>
        <v>17664200</v>
      </c>
      <c r="E28" s="11">
        <f t="shared" si="27"/>
        <v>28.630333481907694</v>
      </c>
      <c r="F28" s="11">
        <f>ANGKAS!F27</f>
        <v>3977500</v>
      </c>
      <c r="G28" s="11">
        <f t="shared" si="20"/>
        <v>6.4467766116941538</v>
      </c>
      <c r="H28" s="11">
        <f>ANGKAS!H27</f>
        <v>790000</v>
      </c>
      <c r="I28" s="11">
        <f t="shared" si="23"/>
        <v>35.077110093601846</v>
      </c>
      <c r="J28" s="11">
        <f t="shared" si="2"/>
        <v>1.2804408606507558</v>
      </c>
      <c r="K28" s="11">
        <f>ANGKAS!J27</f>
        <v>8493400</v>
      </c>
      <c r="L28" s="11">
        <f t="shared" si="24"/>
        <v>36.357550954252602</v>
      </c>
      <c r="M28" s="11">
        <f t="shared" si="5"/>
        <v>13.766197982090036</v>
      </c>
      <c r="N28" s="11">
        <f>ANGKAS!L27</f>
        <v>4547500</v>
      </c>
      <c r="O28" s="11">
        <f t="shared" si="6"/>
        <v>50.123748936342636</v>
      </c>
      <c r="P28" s="11">
        <f t="shared" si="7"/>
        <v>7.3706390048219133</v>
      </c>
      <c r="Q28" s="11">
        <f>ANGKAS!N27</f>
        <v>3000000</v>
      </c>
      <c r="R28" s="11">
        <f t="shared" si="8"/>
        <v>57.494387941164547</v>
      </c>
      <c r="S28" s="11">
        <f t="shared" si="9"/>
        <v>4.8624336480408443</v>
      </c>
      <c r="T28" s="11">
        <f>ANGKAS!P27</f>
        <v>8052900</v>
      </c>
      <c r="U28" s="11">
        <f t="shared" si="10"/>
        <v>62.356821589205389</v>
      </c>
      <c r="V28" s="11">
        <f t="shared" si="11"/>
        <v>13.052230641436038</v>
      </c>
      <c r="W28" s="11">
        <f>ANGKAS!R27</f>
        <v>13615000</v>
      </c>
      <c r="X28" s="11">
        <f t="shared" si="12"/>
        <v>75.409052230641421</v>
      </c>
      <c r="Y28" s="11">
        <f t="shared" si="13"/>
        <v>22.067344706025366</v>
      </c>
      <c r="Z28" s="11">
        <f>ANGKAS!T27</f>
        <v>0</v>
      </c>
      <c r="AA28" s="11"/>
      <c r="AB28" s="11">
        <f t="shared" si="14"/>
        <v>0</v>
      </c>
      <c r="AC28" s="11">
        <f>ANGKAS!V27</f>
        <v>1557000</v>
      </c>
      <c r="AD28" s="11"/>
      <c r="AE28" s="11">
        <f t="shared" si="15"/>
        <v>2.5236030633331983</v>
      </c>
      <c r="AF28" s="11">
        <f>ANGKAS!X27</f>
        <v>0</v>
      </c>
      <c r="AG28" s="11"/>
      <c r="AH28" s="11">
        <f t="shared" si="16"/>
        <v>0</v>
      </c>
      <c r="AI28" s="11">
        <f>ANGKAS!Z27</f>
        <v>0</v>
      </c>
      <c r="AJ28" s="11"/>
      <c r="AK28" s="10">
        <f t="shared" si="17"/>
        <v>0</v>
      </c>
      <c r="AL28" s="166"/>
      <c r="AN28" s="12">
        <f t="shared" si="29"/>
        <v>0</v>
      </c>
      <c r="AO28" s="12">
        <f t="shared" si="19"/>
        <v>99.999999999999986</v>
      </c>
    </row>
    <row r="29" spans="1:41" s="9" customFormat="1" ht="24" x14ac:dyDescent="0.3">
      <c r="A29" s="15" t="s">
        <v>32</v>
      </c>
      <c r="B29" s="156">
        <f>SUM(B30:B31)</f>
        <v>41372900</v>
      </c>
      <c r="C29" s="156">
        <f>SUM(C30:C31)</f>
        <v>41372900</v>
      </c>
      <c r="D29" s="156">
        <f>SUM(D30:D31)</f>
        <v>0</v>
      </c>
      <c r="E29" s="156">
        <f t="shared" si="27"/>
        <v>0</v>
      </c>
      <c r="F29" s="156">
        <f>SUM(F30:F31)</f>
        <v>0</v>
      </c>
      <c r="G29" s="156">
        <f t="shared" si="20"/>
        <v>0</v>
      </c>
      <c r="H29" s="156">
        <f t="shared" ref="H29:AI29" si="31">SUM(H30:H31)</f>
        <v>0</v>
      </c>
      <c r="I29" s="156">
        <f t="shared" si="23"/>
        <v>0</v>
      </c>
      <c r="J29" s="156">
        <f t="shared" si="2"/>
        <v>0</v>
      </c>
      <c r="K29" s="156">
        <f t="shared" si="31"/>
        <v>0</v>
      </c>
      <c r="L29" s="156">
        <f t="shared" si="24"/>
        <v>0</v>
      </c>
      <c r="M29" s="156">
        <f t="shared" si="5"/>
        <v>0</v>
      </c>
      <c r="N29" s="156">
        <f t="shared" si="31"/>
        <v>0</v>
      </c>
      <c r="O29" s="156">
        <f t="shared" si="6"/>
        <v>0</v>
      </c>
      <c r="P29" s="156">
        <f t="shared" si="7"/>
        <v>0</v>
      </c>
      <c r="Q29" s="156">
        <f t="shared" si="31"/>
        <v>41372900</v>
      </c>
      <c r="R29" s="156">
        <f t="shared" si="8"/>
        <v>0</v>
      </c>
      <c r="S29" s="156">
        <f t="shared" si="9"/>
        <v>100</v>
      </c>
      <c r="T29" s="156">
        <f t="shared" si="31"/>
        <v>0</v>
      </c>
      <c r="U29" s="156">
        <f t="shared" si="10"/>
        <v>100</v>
      </c>
      <c r="V29" s="156">
        <f t="shared" si="11"/>
        <v>0</v>
      </c>
      <c r="W29" s="156">
        <f t="shared" si="31"/>
        <v>0</v>
      </c>
      <c r="X29" s="156">
        <f t="shared" si="12"/>
        <v>100</v>
      </c>
      <c r="Y29" s="156">
        <f t="shared" si="13"/>
        <v>0</v>
      </c>
      <c r="Z29" s="156">
        <f t="shared" si="31"/>
        <v>0</v>
      </c>
      <c r="AA29" s="156"/>
      <c r="AB29" s="156">
        <f t="shared" si="14"/>
        <v>0</v>
      </c>
      <c r="AC29" s="156">
        <f t="shared" si="31"/>
        <v>0</v>
      </c>
      <c r="AD29" s="156"/>
      <c r="AE29" s="156">
        <f t="shared" si="15"/>
        <v>0</v>
      </c>
      <c r="AF29" s="156">
        <f t="shared" si="31"/>
        <v>0</v>
      </c>
      <c r="AG29" s="156"/>
      <c r="AH29" s="156">
        <f t="shared" si="16"/>
        <v>0</v>
      </c>
      <c r="AI29" s="156">
        <f t="shared" si="31"/>
        <v>0</v>
      </c>
      <c r="AJ29" s="156"/>
      <c r="AK29" s="156">
        <f t="shared" si="17"/>
        <v>0</v>
      </c>
      <c r="AL29" s="168"/>
      <c r="AN29" s="12">
        <f t="shared" si="29"/>
        <v>0</v>
      </c>
      <c r="AO29" s="12">
        <f t="shared" si="19"/>
        <v>100</v>
      </c>
    </row>
    <row r="30" spans="1:41" s="9" customFormat="1" x14ac:dyDescent="0.3">
      <c r="A30" s="16" t="s">
        <v>49</v>
      </c>
      <c r="B30" s="10">
        <f>ANGKAS!C29</f>
        <v>16293600</v>
      </c>
      <c r="C30" s="10">
        <f t="shared" ref="C30:C31" si="32">D30+F30+H30+K30+N30+Q30+T30+W30+Z30+AC30+AF30+AI30</f>
        <v>16293600</v>
      </c>
      <c r="D30" s="11">
        <f>ANGKAS!E29</f>
        <v>0</v>
      </c>
      <c r="E30" s="11">
        <f t="shared" ref="E30:E32" si="33">D30/B30*100</f>
        <v>0</v>
      </c>
      <c r="F30" s="11">
        <f>ANGKAS!F29</f>
        <v>0</v>
      </c>
      <c r="G30" s="10">
        <f t="shared" si="20"/>
        <v>0</v>
      </c>
      <c r="H30" s="11">
        <f>ANGKAS!H29</f>
        <v>0</v>
      </c>
      <c r="I30" s="11">
        <f t="shared" si="23"/>
        <v>0</v>
      </c>
      <c r="J30" s="10">
        <f t="shared" si="2"/>
        <v>0</v>
      </c>
      <c r="K30" s="11">
        <f>ANGKAS!J29</f>
        <v>0</v>
      </c>
      <c r="L30" s="11">
        <f t="shared" si="24"/>
        <v>0</v>
      </c>
      <c r="M30" s="10">
        <f t="shared" si="5"/>
        <v>0</v>
      </c>
      <c r="N30" s="11">
        <f>ANGKAS!L29</f>
        <v>0</v>
      </c>
      <c r="O30" s="11">
        <f t="shared" si="6"/>
        <v>0</v>
      </c>
      <c r="P30" s="10">
        <f t="shared" si="7"/>
        <v>0</v>
      </c>
      <c r="Q30" s="11">
        <f>ANGKAS!N29</f>
        <v>16293600</v>
      </c>
      <c r="R30" s="11">
        <f t="shared" si="8"/>
        <v>0</v>
      </c>
      <c r="S30" s="10">
        <f t="shared" si="9"/>
        <v>100</v>
      </c>
      <c r="T30" s="11">
        <f>ANGKAS!P29</f>
        <v>0</v>
      </c>
      <c r="U30" s="11">
        <f t="shared" si="10"/>
        <v>100</v>
      </c>
      <c r="V30" s="10">
        <f t="shared" si="11"/>
        <v>0</v>
      </c>
      <c r="W30" s="11">
        <f>ANGKAS!R29</f>
        <v>0</v>
      </c>
      <c r="X30" s="11">
        <f t="shared" si="12"/>
        <v>100</v>
      </c>
      <c r="Y30" s="10">
        <f t="shared" si="13"/>
        <v>0</v>
      </c>
      <c r="Z30" s="11">
        <f>ANGKAS!T29</f>
        <v>0</v>
      </c>
      <c r="AA30" s="11"/>
      <c r="AB30" s="10">
        <f t="shared" si="14"/>
        <v>0</v>
      </c>
      <c r="AC30" s="11">
        <f>ANGKAS!V29</f>
        <v>0</v>
      </c>
      <c r="AD30" s="11"/>
      <c r="AE30" s="10">
        <f t="shared" si="15"/>
        <v>0</v>
      </c>
      <c r="AF30" s="11">
        <f>ANGKAS!X29</f>
        <v>0</v>
      </c>
      <c r="AG30" s="11"/>
      <c r="AH30" s="10">
        <f t="shared" si="16"/>
        <v>0</v>
      </c>
      <c r="AI30" s="11">
        <f>ANGKAS!Z29</f>
        <v>0</v>
      </c>
      <c r="AJ30" s="11"/>
      <c r="AK30" s="10">
        <f t="shared" si="17"/>
        <v>0</v>
      </c>
      <c r="AL30" s="166"/>
      <c r="AN30" s="12">
        <f t="shared" si="29"/>
        <v>0</v>
      </c>
      <c r="AO30" s="12">
        <f t="shared" si="19"/>
        <v>100</v>
      </c>
    </row>
    <row r="31" spans="1:41" s="9" customFormat="1" x14ac:dyDescent="0.3">
      <c r="A31" s="16" t="s">
        <v>33</v>
      </c>
      <c r="B31" s="10">
        <f>ANGKAS!C30</f>
        <v>25079300</v>
      </c>
      <c r="C31" s="10">
        <f t="shared" si="32"/>
        <v>25079300</v>
      </c>
      <c r="D31" s="11">
        <f>ANGKAS!E30</f>
        <v>0</v>
      </c>
      <c r="E31" s="11">
        <f t="shared" si="33"/>
        <v>0</v>
      </c>
      <c r="F31" s="11">
        <f>ANGKAS!F30</f>
        <v>0</v>
      </c>
      <c r="G31" s="10">
        <f t="shared" si="20"/>
        <v>0</v>
      </c>
      <c r="H31" s="11">
        <f>ANGKAS!H30</f>
        <v>0</v>
      </c>
      <c r="I31" s="11">
        <f t="shared" si="23"/>
        <v>0</v>
      </c>
      <c r="J31" s="10">
        <f t="shared" si="2"/>
        <v>0</v>
      </c>
      <c r="K31" s="11">
        <f>ANGKAS!J30</f>
        <v>0</v>
      </c>
      <c r="L31" s="11">
        <f t="shared" si="24"/>
        <v>0</v>
      </c>
      <c r="M31" s="10">
        <f t="shared" si="5"/>
        <v>0</v>
      </c>
      <c r="N31" s="11">
        <f>ANGKAS!L30</f>
        <v>0</v>
      </c>
      <c r="O31" s="11">
        <f t="shared" si="6"/>
        <v>0</v>
      </c>
      <c r="P31" s="10">
        <f t="shared" si="7"/>
        <v>0</v>
      </c>
      <c r="Q31" s="11">
        <f>ANGKAS!N30</f>
        <v>25079300</v>
      </c>
      <c r="R31" s="11">
        <f t="shared" si="8"/>
        <v>0</v>
      </c>
      <c r="S31" s="10">
        <f t="shared" si="9"/>
        <v>100</v>
      </c>
      <c r="T31" s="11">
        <f>ANGKAS!P30</f>
        <v>0</v>
      </c>
      <c r="U31" s="11">
        <f t="shared" si="10"/>
        <v>100</v>
      </c>
      <c r="V31" s="10">
        <f t="shared" si="11"/>
        <v>0</v>
      </c>
      <c r="W31" s="11">
        <f>ANGKAS!R30</f>
        <v>0</v>
      </c>
      <c r="X31" s="11">
        <f t="shared" si="12"/>
        <v>100</v>
      </c>
      <c r="Y31" s="10">
        <f t="shared" si="13"/>
        <v>0</v>
      </c>
      <c r="Z31" s="11">
        <f>ANGKAS!T30</f>
        <v>0</v>
      </c>
      <c r="AA31" s="11"/>
      <c r="AB31" s="10">
        <f t="shared" si="14"/>
        <v>0</v>
      </c>
      <c r="AC31" s="11">
        <f>ANGKAS!V30</f>
        <v>0</v>
      </c>
      <c r="AD31" s="11"/>
      <c r="AE31" s="10">
        <f t="shared" si="15"/>
        <v>0</v>
      </c>
      <c r="AF31" s="11">
        <f>ANGKAS!X30</f>
        <v>0</v>
      </c>
      <c r="AG31" s="11"/>
      <c r="AH31" s="10">
        <f t="shared" si="16"/>
        <v>0</v>
      </c>
      <c r="AI31" s="11">
        <f>ANGKAS!Z30</f>
        <v>0</v>
      </c>
      <c r="AJ31" s="11"/>
      <c r="AK31" s="10">
        <f t="shared" si="17"/>
        <v>0</v>
      </c>
      <c r="AL31" s="166"/>
      <c r="AN31" s="12">
        <f t="shared" si="29"/>
        <v>0</v>
      </c>
      <c r="AO31" s="12">
        <f t="shared" si="19"/>
        <v>100</v>
      </c>
    </row>
    <row r="32" spans="1:41" s="9" customFormat="1" ht="24" x14ac:dyDescent="0.3">
      <c r="A32" s="15" t="s">
        <v>34</v>
      </c>
      <c r="B32" s="156">
        <f>SUM(B33:B34)</f>
        <v>69181200</v>
      </c>
      <c r="C32" s="156">
        <f>SUM(C33:C34)</f>
        <v>69181200</v>
      </c>
      <c r="D32" s="156">
        <f>SUM(D33:D34)</f>
        <v>10241200</v>
      </c>
      <c r="E32" s="156">
        <f t="shared" si="33"/>
        <v>14.803443710140908</v>
      </c>
      <c r="F32" s="156">
        <f t="shared" ref="F32:AI32" si="34">SUM(F33:F34)</f>
        <v>5340000</v>
      </c>
      <c r="G32" s="156">
        <f t="shared" si="20"/>
        <v>7.718860037119911</v>
      </c>
      <c r="H32" s="156">
        <f t="shared" si="34"/>
        <v>5340000</v>
      </c>
      <c r="I32" s="156">
        <f t="shared" si="23"/>
        <v>22.522303747260818</v>
      </c>
      <c r="J32" s="156">
        <f t="shared" si="2"/>
        <v>7.718860037119911</v>
      </c>
      <c r="K32" s="156">
        <f t="shared" si="34"/>
        <v>5340000</v>
      </c>
      <c r="L32" s="156">
        <f t="shared" si="24"/>
        <v>30.241163784380728</v>
      </c>
      <c r="M32" s="156">
        <f t="shared" si="5"/>
        <v>7.718860037119911</v>
      </c>
      <c r="N32" s="156">
        <f t="shared" si="34"/>
        <v>5340000</v>
      </c>
      <c r="O32" s="156">
        <f t="shared" si="6"/>
        <v>37.960023821500641</v>
      </c>
      <c r="P32" s="156">
        <f t="shared" si="7"/>
        <v>7.718860037119911</v>
      </c>
      <c r="Q32" s="156">
        <f t="shared" si="34"/>
        <v>5340000</v>
      </c>
      <c r="R32" s="156">
        <f t="shared" si="8"/>
        <v>45.678883858620551</v>
      </c>
      <c r="S32" s="156">
        <f t="shared" si="9"/>
        <v>7.718860037119911</v>
      </c>
      <c r="T32" s="156">
        <f t="shared" si="34"/>
        <v>5540000</v>
      </c>
      <c r="U32" s="156">
        <f t="shared" si="10"/>
        <v>53.397743895740462</v>
      </c>
      <c r="V32" s="156">
        <f t="shared" si="11"/>
        <v>8.0079559186599827</v>
      </c>
      <c r="W32" s="156">
        <f t="shared" si="34"/>
        <v>5340000</v>
      </c>
      <c r="X32" s="156">
        <f t="shared" si="12"/>
        <v>61.405699814400442</v>
      </c>
      <c r="Y32" s="156">
        <f t="shared" si="13"/>
        <v>7.718860037119911</v>
      </c>
      <c r="Z32" s="156">
        <f t="shared" si="34"/>
        <v>5340000</v>
      </c>
      <c r="AA32" s="156"/>
      <c r="AB32" s="156">
        <f t="shared" si="14"/>
        <v>7.718860037119911</v>
      </c>
      <c r="AC32" s="156">
        <f t="shared" si="34"/>
        <v>5340000</v>
      </c>
      <c r="AD32" s="156"/>
      <c r="AE32" s="156">
        <f t="shared" si="15"/>
        <v>7.718860037119911</v>
      </c>
      <c r="AF32" s="156">
        <f t="shared" si="34"/>
        <v>5940000</v>
      </c>
      <c r="AG32" s="156"/>
      <c r="AH32" s="156">
        <f t="shared" si="16"/>
        <v>8.5861476817401261</v>
      </c>
      <c r="AI32" s="156">
        <f t="shared" si="34"/>
        <v>4740000</v>
      </c>
      <c r="AJ32" s="156"/>
      <c r="AK32" s="156">
        <f t="shared" si="17"/>
        <v>6.8515723924996967</v>
      </c>
      <c r="AL32" s="168"/>
      <c r="AN32" s="12">
        <f t="shared" si="29"/>
        <v>0</v>
      </c>
      <c r="AO32" s="12">
        <f t="shared" si="19"/>
        <v>100</v>
      </c>
    </row>
    <row r="33" spans="1:41" s="9" customFormat="1" x14ac:dyDescent="0.3">
      <c r="A33" s="16" t="s">
        <v>35</v>
      </c>
      <c r="B33" s="10">
        <f>ANGKAS!C32</f>
        <v>7200000</v>
      </c>
      <c r="C33" s="10">
        <f t="shared" ref="C33:C34" si="35">D33+F33+H33+K33+N33+Q33+T33+W33+Z33+AC33+AF33+AI33</f>
        <v>7200000</v>
      </c>
      <c r="D33" s="11">
        <f>ANGKAS!E32</f>
        <v>600000</v>
      </c>
      <c r="E33" s="11">
        <f t="shared" ref="E33:E35" si="36">D33/B33*100</f>
        <v>8.3333333333333321</v>
      </c>
      <c r="F33" s="11">
        <f>ANGKAS!F32</f>
        <v>600000</v>
      </c>
      <c r="G33" s="11">
        <f t="shared" si="20"/>
        <v>8.3333333333333321</v>
      </c>
      <c r="H33" s="11">
        <f>ANGKAS!H32</f>
        <v>600000</v>
      </c>
      <c r="I33" s="11">
        <f t="shared" si="23"/>
        <v>16.666666666666664</v>
      </c>
      <c r="J33" s="11">
        <f t="shared" si="2"/>
        <v>8.3333333333333321</v>
      </c>
      <c r="K33" s="11">
        <f>ANGKAS!J32</f>
        <v>600000</v>
      </c>
      <c r="L33" s="11">
        <f t="shared" si="24"/>
        <v>24.999999999999996</v>
      </c>
      <c r="M33" s="11">
        <f t="shared" si="5"/>
        <v>8.3333333333333321</v>
      </c>
      <c r="N33" s="11">
        <f>ANGKAS!L32</f>
        <v>600000</v>
      </c>
      <c r="O33" s="11">
        <f t="shared" si="6"/>
        <v>33.333333333333329</v>
      </c>
      <c r="P33" s="11">
        <f t="shared" si="7"/>
        <v>8.3333333333333321</v>
      </c>
      <c r="Q33" s="11">
        <f>ANGKAS!N32</f>
        <v>600000</v>
      </c>
      <c r="R33" s="11">
        <f t="shared" si="8"/>
        <v>41.666666666666657</v>
      </c>
      <c r="S33" s="11">
        <f t="shared" si="9"/>
        <v>8.3333333333333321</v>
      </c>
      <c r="T33" s="11">
        <f>ANGKAS!P32</f>
        <v>600000</v>
      </c>
      <c r="U33" s="11">
        <f t="shared" si="10"/>
        <v>49.999999999999986</v>
      </c>
      <c r="V33" s="11">
        <f t="shared" si="11"/>
        <v>8.3333333333333321</v>
      </c>
      <c r="W33" s="11">
        <f>ANGKAS!R32</f>
        <v>600000</v>
      </c>
      <c r="X33" s="11">
        <f t="shared" si="12"/>
        <v>58.333333333333314</v>
      </c>
      <c r="Y33" s="11">
        <f t="shared" si="13"/>
        <v>8.3333333333333321</v>
      </c>
      <c r="Z33" s="11">
        <f>ANGKAS!T32</f>
        <v>600000</v>
      </c>
      <c r="AA33" s="11"/>
      <c r="AB33" s="11">
        <f t="shared" si="14"/>
        <v>8.3333333333333321</v>
      </c>
      <c r="AC33" s="11">
        <f>ANGKAS!V32</f>
        <v>600000</v>
      </c>
      <c r="AD33" s="11"/>
      <c r="AE33" s="11">
        <f t="shared" si="15"/>
        <v>8.3333333333333321</v>
      </c>
      <c r="AF33" s="11">
        <f>ANGKAS!X32</f>
        <v>1200000</v>
      </c>
      <c r="AG33" s="11"/>
      <c r="AH33" s="11">
        <f t="shared" si="16"/>
        <v>16.666666666666664</v>
      </c>
      <c r="AI33" s="11">
        <f>ANGKAS!Z32</f>
        <v>0</v>
      </c>
      <c r="AJ33" s="11"/>
      <c r="AK33" s="10">
        <f t="shared" si="17"/>
        <v>0</v>
      </c>
      <c r="AL33" s="166"/>
      <c r="AN33" s="12">
        <f t="shared" si="29"/>
        <v>0</v>
      </c>
      <c r="AO33" s="12">
        <f t="shared" si="19"/>
        <v>99.999999999999972</v>
      </c>
    </row>
    <row r="34" spans="1:41" s="9" customFormat="1" x14ac:dyDescent="0.3">
      <c r="A34" s="16" t="s">
        <v>36</v>
      </c>
      <c r="B34" s="10">
        <f>ANGKAS!C33</f>
        <v>61981200</v>
      </c>
      <c r="C34" s="10">
        <f t="shared" si="35"/>
        <v>61981200</v>
      </c>
      <c r="D34" s="11">
        <f>ANGKAS!E33</f>
        <v>9641200</v>
      </c>
      <c r="E34" s="11">
        <f t="shared" si="36"/>
        <v>15.555039269972184</v>
      </c>
      <c r="F34" s="11">
        <f>ANGKAS!F33</f>
        <v>4740000</v>
      </c>
      <c r="G34" s="11">
        <f t="shared" si="20"/>
        <v>7.6474802036746627</v>
      </c>
      <c r="H34" s="11">
        <f>ANGKAS!H33</f>
        <v>4740000</v>
      </c>
      <c r="I34" s="11">
        <f t="shared" si="23"/>
        <v>23.202519473646845</v>
      </c>
      <c r="J34" s="11">
        <f t="shared" si="2"/>
        <v>7.6474802036746627</v>
      </c>
      <c r="K34" s="11">
        <f>ANGKAS!J33</f>
        <v>4740000</v>
      </c>
      <c r="L34" s="11">
        <f t="shared" si="24"/>
        <v>30.849999677321506</v>
      </c>
      <c r="M34" s="11">
        <f t="shared" si="5"/>
        <v>7.6474802036746627</v>
      </c>
      <c r="N34" s="11">
        <f>ANGKAS!L33</f>
        <v>4740000</v>
      </c>
      <c r="O34" s="11">
        <f t="shared" si="6"/>
        <v>38.497479880996167</v>
      </c>
      <c r="P34" s="11">
        <f t="shared" si="7"/>
        <v>7.6474802036746627</v>
      </c>
      <c r="Q34" s="11">
        <f>ANGKAS!N33</f>
        <v>4740000</v>
      </c>
      <c r="R34" s="11">
        <f t="shared" si="8"/>
        <v>46.144960084670828</v>
      </c>
      <c r="S34" s="11">
        <f t="shared" si="9"/>
        <v>7.6474802036746627</v>
      </c>
      <c r="T34" s="11">
        <f>ANGKAS!P33</f>
        <v>4940000</v>
      </c>
      <c r="U34" s="11">
        <f t="shared" si="10"/>
        <v>53.792440288345489</v>
      </c>
      <c r="V34" s="11">
        <f t="shared" si="11"/>
        <v>7.9701586932811885</v>
      </c>
      <c r="W34" s="11">
        <f>ANGKAS!R33</f>
        <v>4740000</v>
      </c>
      <c r="X34" s="11">
        <f t="shared" si="12"/>
        <v>61.762598981626681</v>
      </c>
      <c r="Y34" s="11">
        <f t="shared" si="13"/>
        <v>7.6474802036746627</v>
      </c>
      <c r="Z34" s="11">
        <f>ANGKAS!T33</f>
        <v>4740000</v>
      </c>
      <c r="AA34" s="11"/>
      <c r="AB34" s="11">
        <f t="shared" si="14"/>
        <v>7.6474802036746627</v>
      </c>
      <c r="AC34" s="11">
        <f>ANGKAS!V33</f>
        <v>4740000</v>
      </c>
      <c r="AD34" s="11"/>
      <c r="AE34" s="11">
        <f t="shared" si="15"/>
        <v>7.6474802036746627</v>
      </c>
      <c r="AF34" s="11">
        <f>ANGKAS!X33</f>
        <v>4740000</v>
      </c>
      <c r="AG34" s="11"/>
      <c r="AH34" s="11">
        <f t="shared" si="16"/>
        <v>7.6474802036746627</v>
      </c>
      <c r="AI34" s="11">
        <f>ANGKAS!Z33</f>
        <v>4740000</v>
      </c>
      <c r="AJ34" s="11"/>
      <c r="AK34" s="11">
        <f t="shared" si="17"/>
        <v>7.6474802036746627</v>
      </c>
      <c r="AL34" s="167"/>
      <c r="AN34" s="12">
        <f t="shared" si="29"/>
        <v>0</v>
      </c>
      <c r="AO34" s="12">
        <f t="shared" si="19"/>
        <v>99.999999999999986</v>
      </c>
    </row>
    <row r="35" spans="1:41" s="9" customFormat="1" ht="24" x14ac:dyDescent="0.3">
      <c r="A35" s="15" t="s">
        <v>37</v>
      </c>
      <c r="B35" s="156">
        <f>SUM(B36:B38)</f>
        <v>48864000</v>
      </c>
      <c r="C35" s="156">
        <f>SUM(C36:C38)</f>
        <v>48864000</v>
      </c>
      <c r="D35" s="156">
        <f>SUM(D36:D38)</f>
        <v>16276500</v>
      </c>
      <c r="E35" s="156">
        <f t="shared" si="36"/>
        <v>33.309798624754421</v>
      </c>
      <c r="F35" s="156">
        <f t="shared" ref="F35:AI35" si="37">SUM(F36:F38)</f>
        <v>3312500</v>
      </c>
      <c r="G35" s="156">
        <f t="shared" si="20"/>
        <v>6.7790193189259984</v>
      </c>
      <c r="H35" s="156">
        <f t="shared" si="37"/>
        <v>2312500</v>
      </c>
      <c r="I35" s="156">
        <f t="shared" si="23"/>
        <v>40.088817943680418</v>
      </c>
      <c r="J35" s="156">
        <f t="shared" si="2"/>
        <v>4.73252292075966</v>
      </c>
      <c r="K35" s="156">
        <f t="shared" si="37"/>
        <v>2312500</v>
      </c>
      <c r="L35" s="156">
        <f t="shared" si="24"/>
        <v>44.821340864440074</v>
      </c>
      <c r="M35" s="156">
        <f t="shared" si="5"/>
        <v>4.73252292075966</v>
      </c>
      <c r="N35" s="156">
        <f t="shared" si="37"/>
        <v>2312500</v>
      </c>
      <c r="O35" s="156">
        <f t="shared" si="6"/>
        <v>49.553863785199738</v>
      </c>
      <c r="P35" s="156">
        <f t="shared" si="7"/>
        <v>4.73252292075966</v>
      </c>
      <c r="Q35" s="156">
        <f t="shared" si="37"/>
        <v>6212500</v>
      </c>
      <c r="R35" s="156">
        <f t="shared" si="8"/>
        <v>54.286386705959401</v>
      </c>
      <c r="S35" s="156">
        <f t="shared" si="9"/>
        <v>12.713858873608382</v>
      </c>
      <c r="T35" s="156">
        <f t="shared" si="37"/>
        <v>6250000</v>
      </c>
      <c r="U35" s="156">
        <f t="shared" si="10"/>
        <v>67.000245579567789</v>
      </c>
      <c r="V35" s="156">
        <f t="shared" si="11"/>
        <v>12.790602488539621</v>
      </c>
      <c r="W35" s="156">
        <f t="shared" si="37"/>
        <v>2312500</v>
      </c>
      <c r="X35" s="156">
        <f t="shared" si="12"/>
        <v>79.790848068107408</v>
      </c>
      <c r="Y35" s="156">
        <f t="shared" si="13"/>
        <v>4.73252292075966</v>
      </c>
      <c r="Z35" s="156">
        <f t="shared" si="37"/>
        <v>2312500</v>
      </c>
      <c r="AA35" s="156"/>
      <c r="AB35" s="156">
        <f t="shared" si="14"/>
        <v>4.73252292075966</v>
      </c>
      <c r="AC35" s="156">
        <f t="shared" si="37"/>
        <v>2312500</v>
      </c>
      <c r="AD35" s="156"/>
      <c r="AE35" s="156">
        <f t="shared" si="15"/>
        <v>4.73252292075966</v>
      </c>
      <c r="AF35" s="156">
        <f t="shared" si="37"/>
        <v>2312500</v>
      </c>
      <c r="AG35" s="156"/>
      <c r="AH35" s="156">
        <f t="shared" si="16"/>
        <v>4.73252292075966</v>
      </c>
      <c r="AI35" s="156">
        <f t="shared" si="37"/>
        <v>625000</v>
      </c>
      <c r="AJ35" s="156"/>
      <c r="AK35" s="156">
        <f t="shared" si="17"/>
        <v>1.279060248853962</v>
      </c>
      <c r="AL35" s="168"/>
      <c r="AN35" s="12">
        <f t="shared" si="29"/>
        <v>0</v>
      </c>
      <c r="AO35" s="12">
        <f t="shared" si="19"/>
        <v>100.00000000000003</v>
      </c>
    </row>
    <row r="36" spans="1:41" s="9" customFormat="1" ht="22.8" x14ac:dyDescent="0.3">
      <c r="A36" s="16" t="s">
        <v>89</v>
      </c>
      <c r="B36" s="10">
        <f>ANGKAS!C35</f>
        <v>45400000</v>
      </c>
      <c r="C36" s="10">
        <f t="shared" ref="C36:C38" si="38">D36+F36+H36+K36+N36+Q36+T36+W36+Z36+AC36+AF36+AI36</f>
        <v>45400000</v>
      </c>
      <c r="D36" s="11">
        <f>ANGKAS!E35</f>
        <v>12812500</v>
      </c>
      <c r="E36" s="11">
        <f t="shared" ref="E36:E38" si="39">D36/B36*100</f>
        <v>28.221365638766521</v>
      </c>
      <c r="F36" s="11">
        <f>ANGKAS!F35</f>
        <v>3312500</v>
      </c>
      <c r="G36" s="11">
        <f t="shared" si="20"/>
        <v>7.2962555066079293</v>
      </c>
      <c r="H36" s="11">
        <f>ANGKAS!H35</f>
        <v>2312500</v>
      </c>
      <c r="I36" s="11">
        <f t="shared" si="23"/>
        <v>35.517621145374449</v>
      </c>
      <c r="J36" s="11">
        <f t="shared" si="2"/>
        <v>5.0936123348017626</v>
      </c>
      <c r="K36" s="11">
        <f>ANGKAS!J35</f>
        <v>2312500</v>
      </c>
      <c r="L36" s="11">
        <f t="shared" si="24"/>
        <v>40.61123348017621</v>
      </c>
      <c r="M36" s="11">
        <f t="shared" si="5"/>
        <v>5.0936123348017626</v>
      </c>
      <c r="N36" s="11">
        <f>ANGKAS!L35</f>
        <v>2312500</v>
      </c>
      <c r="O36" s="11">
        <f t="shared" si="6"/>
        <v>45.704845814977972</v>
      </c>
      <c r="P36" s="11">
        <f t="shared" si="7"/>
        <v>5.0936123348017626</v>
      </c>
      <c r="Q36" s="11">
        <f>ANGKAS!N35</f>
        <v>6212500</v>
      </c>
      <c r="R36" s="11">
        <f t="shared" si="8"/>
        <v>50.798458149779734</v>
      </c>
      <c r="S36" s="11">
        <f t="shared" si="9"/>
        <v>13.683920704845814</v>
      </c>
      <c r="T36" s="11">
        <f>ANGKAS!P35</f>
        <v>6250000</v>
      </c>
      <c r="U36" s="11">
        <f t="shared" si="10"/>
        <v>64.482378854625551</v>
      </c>
      <c r="V36" s="11">
        <f t="shared" si="11"/>
        <v>13.766519823788546</v>
      </c>
      <c r="W36" s="11">
        <f>ANGKAS!R35</f>
        <v>2312500</v>
      </c>
      <c r="X36" s="11">
        <f t="shared" si="12"/>
        <v>78.248898678414093</v>
      </c>
      <c r="Y36" s="11">
        <f t="shared" si="13"/>
        <v>5.0936123348017626</v>
      </c>
      <c r="Z36" s="11">
        <f>ANGKAS!T35</f>
        <v>2312500</v>
      </c>
      <c r="AA36" s="11"/>
      <c r="AB36" s="11">
        <f t="shared" si="14"/>
        <v>5.0936123348017626</v>
      </c>
      <c r="AC36" s="11">
        <f>ANGKAS!V35</f>
        <v>2312500</v>
      </c>
      <c r="AD36" s="11"/>
      <c r="AE36" s="11">
        <f t="shared" si="15"/>
        <v>5.0936123348017626</v>
      </c>
      <c r="AF36" s="11">
        <f>ANGKAS!X35</f>
        <v>2312500</v>
      </c>
      <c r="AG36" s="11"/>
      <c r="AH36" s="11">
        <f t="shared" si="16"/>
        <v>5.0936123348017626</v>
      </c>
      <c r="AI36" s="11">
        <f>ANGKAS!Z35</f>
        <v>625000</v>
      </c>
      <c r="AJ36" s="11"/>
      <c r="AK36" s="11">
        <f t="shared" si="17"/>
        <v>1.3766519823788546</v>
      </c>
      <c r="AL36" s="167"/>
      <c r="AN36" s="12">
        <f t="shared" si="29"/>
        <v>0</v>
      </c>
      <c r="AO36" s="12">
        <f t="shared" si="19"/>
        <v>100</v>
      </c>
    </row>
    <row r="37" spans="1:41" s="9" customFormat="1" ht="22.8" x14ac:dyDescent="0.3">
      <c r="A37" s="16" t="s">
        <v>38</v>
      </c>
      <c r="B37" s="10">
        <f>ANGKAS!C36</f>
        <v>0</v>
      </c>
      <c r="C37" s="10">
        <f t="shared" si="38"/>
        <v>0</v>
      </c>
      <c r="D37" s="11">
        <f>ANGKAS!E36</f>
        <v>0</v>
      </c>
      <c r="E37" s="11"/>
      <c r="F37" s="11">
        <f>ANGKAS!F36</f>
        <v>0</v>
      </c>
      <c r="G37" s="11"/>
      <c r="H37" s="11">
        <f>ANGKAS!H36</f>
        <v>0</v>
      </c>
      <c r="I37" s="11">
        <f t="shared" si="23"/>
        <v>0</v>
      </c>
      <c r="J37" s="11"/>
      <c r="K37" s="11">
        <f>ANGKAS!J36</f>
        <v>0</v>
      </c>
      <c r="L37" s="11">
        <f t="shared" si="24"/>
        <v>0</v>
      </c>
      <c r="M37" s="11"/>
      <c r="N37" s="11">
        <f>ANGKAS!L36</f>
        <v>0</v>
      </c>
      <c r="O37" s="11">
        <f t="shared" si="6"/>
        <v>0</v>
      </c>
      <c r="P37" s="11"/>
      <c r="Q37" s="11">
        <f>ANGKAS!N36</f>
        <v>0</v>
      </c>
      <c r="R37" s="11">
        <f t="shared" si="8"/>
        <v>0</v>
      </c>
      <c r="S37" s="11"/>
      <c r="T37" s="11">
        <f>ANGKAS!P36</f>
        <v>0</v>
      </c>
      <c r="U37" s="11">
        <f t="shared" si="10"/>
        <v>0</v>
      </c>
      <c r="V37" s="11"/>
      <c r="W37" s="11">
        <f>ANGKAS!R36</f>
        <v>0</v>
      </c>
      <c r="X37" s="11">
        <f t="shared" si="12"/>
        <v>0</v>
      </c>
      <c r="Y37" s="11"/>
      <c r="Z37" s="11">
        <f>ANGKAS!T36</f>
        <v>0</v>
      </c>
      <c r="AA37" s="11"/>
      <c r="AB37" s="11"/>
      <c r="AC37" s="11">
        <f>ANGKAS!V36</f>
        <v>0</v>
      </c>
      <c r="AD37" s="11"/>
      <c r="AE37" s="11"/>
      <c r="AF37" s="11">
        <f>ANGKAS!X36</f>
        <v>0</v>
      </c>
      <c r="AG37" s="11"/>
      <c r="AH37" s="11"/>
      <c r="AI37" s="11">
        <f>ANGKAS!Z36</f>
        <v>0</v>
      </c>
      <c r="AJ37" s="11"/>
      <c r="AK37" s="11"/>
      <c r="AL37" s="167"/>
      <c r="AN37" s="12">
        <f t="shared" si="29"/>
        <v>0</v>
      </c>
      <c r="AO37" s="12">
        <f t="shared" si="19"/>
        <v>0</v>
      </c>
    </row>
    <row r="38" spans="1:41" s="9" customFormat="1" ht="22.8" x14ac:dyDescent="0.3">
      <c r="A38" s="16" t="s">
        <v>39</v>
      </c>
      <c r="B38" s="10">
        <f>ANGKAS!C37</f>
        <v>3464000</v>
      </c>
      <c r="C38" s="10">
        <f t="shared" si="38"/>
        <v>3464000</v>
      </c>
      <c r="D38" s="11">
        <f>ANGKAS!E37</f>
        <v>3464000</v>
      </c>
      <c r="E38" s="11">
        <f t="shared" si="39"/>
        <v>100</v>
      </c>
      <c r="F38" s="11">
        <f>ANGKAS!F37</f>
        <v>0</v>
      </c>
      <c r="G38" s="11">
        <f t="shared" si="20"/>
        <v>0</v>
      </c>
      <c r="H38" s="11">
        <f>ANGKAS!H37</f>
        <v>0</v>
      </c>
      <c r="I38" s="11">
        <f t="shared" si="23"/>
        <v>100</v>
      </c>
      <c r="J38" s="11">
        <f t="shared" si="2"/>
        <v>0</v>
      </c>
      <c r="K38" s="11">
        <f>ANGKAS!J37</f>
        <v>0</v>
      </c>
      <c r="L38" s="11">
        <f t="shared" si="24"/>
        <v>100</v>
      </c>
      <c r="M38" s="11">
        <f t="shared" si="5"/>
        <v>0</v>
      </c>
      <c r="N38" s="11">
        <f>ANGKAS!L37</f>
        <v>0</v>
      </c>
      <c r="O38" s="11">
        <f t="shared" si="6"/>
        <v>100</v>
      </c>
      <c r="P38" s="11">
        <f t="shared" si="7"/>
        <v>0</v>
      </c>
      <c r="Q38" s="11">
        <f>ANGKAS!N37</f>
        <v>0</v>
      </c>
      <c r="R38" s="11">
        <f t="shared" si="8"/>
        <v>100</v>
      </c>
      <c r="S38" s="11">
        <f t="shared" si="9"/>
        <v>0</v>
      </c>
      <c r="T38" s="11">
        <f>ANGKAS!P37</f>
        <v>0</v>
      </c>
      <c r="U38" s="11">
        <f t="shared" si="10"/>
        <v>100</v>
      </c>
      <c r="V38" s="11">
        <f t="shared" si="11"/>
        <v>0</v>
      </c>
      <c r="W38" s="11">
        <f>ANGKAS!R37</f>
        <v>0</v>
      </c>
      <c r="X38" s="11">
        <f t="shared" si="12"/>
        <v>100</v>
      </c>
      <c r="Y38" s="11">
        <f t="shared" si="13"/>
        <v>0</v>
      </c>
      <c r="Z38" s="11">
        <f>ANGKAS!T37</f>
        <v>0</v>
      </c>
      <c r="AA38" s="11"/>
      <c r="AB38" s="11">
        <f t="shared" si="14"/>
        <v>0</v>
      </c>
      <c r="AC38" s="11">
        <f>ANGKAS!V37</f>
        <v>0</v>
      </c>
      <c r="AD38" s="11"/>
      <c r="AE38" s="11">
        <f t="shared" si="15"/>
        <v>0</v>
      </c>
      <c r="AF38" s="11">
        <f>ANGKAS!X37</f>
        <v>0</v>
      </c>
      <c r="AG38" s="11"/>
      <c r="AH38" s="11">
        <f t="shared" si="16"/>
        <v>0</v>
      </c>
      <c r="AI38" s="11">
        <f>ANGKAS!Z37</f>
        <v>0</v>
      </c>
      <c r="AJ38" s="11"/>
      <c r="AK38" s="11">
        <f t="shared" si="17"/>
        <v>0</v>
      </c>
      <c r="AL38" s="167"/>
      <c r="AN38" s="12">
        <f t="shared" si="29"/>
        <v>0</v>
      </c>
      <c r="AO38" s="12">
        <f t="shared" si="19"/>
        <v>100</v>
      </c>
    </row>
    <row r="39" spans="1:41" s="9" customFormat="1" ht="24" x14ac:dyDescent="0.3">
      <c r="A39" s="14" t="s">
        <v>40</v>
      </c>
      <c r="B39" s="154">
        <f>B42+B40</f>
        <v>50082100</v>
      </c>
      <c r="C39" s="154">
        <f>C40+C42</f>
        <v>50082100</v>
      </c>
      <c r="D39" s="154">
        <f>D42+D40</f>
        <v>900000</v>
      </c>
      <c r="E39" s="154">
        <f>D39/B39*100</f>
        <v>1.7970492451394808</v>
      </c>
      <c r="F39" s="154">
        <f>F42+F40</f>
        <v>2337200</v>
      </c>
      <c r="G39" s="154">
        <f>F39/B39*100</f>
        <v>4.6667372174888833</v>
      </c>
      <c r="H39" s="154">
        <f>H42+H40</f>
        <v>4597400</v>
      </c>
      <c r="I39" s="154">
        <f t="shared" si="23"/>
        <v>6.4637864626283639</v>
      </c>
      <c r="J39" s="154">
        <f>H39/B39*100</f>
        <v>9.1797268884491654</v>
      </c>
      <c r="K39" s="154">
        <f>K42+K40</f>
        <v>900000</v>
      </c>
      <c r="L39" s="154">
        <f t="shared" si="24"/>
        <v>15.64351335107753</v>
      </c>
      <c r="M39" s="154">
        <f t="shared" si="5"/>
        <v>1.7970492451394808</v>
      </c>
      <c r="N39" s="154">
        <f>N42+N40</f>
        <v>0</v>
      </c>
      <c r="O39" s="154">
        <f t="shared" si="6"/>
        <v>17.44056259621701</v>
      </c>
      <c r="P39" s="154">
        <f t="shared" si="7"/>
        <v>0</v>
      </c>
      <c r="Q39" s="154">
        <f>Q42+Q40</f>
        <v>0</v>
      </c>
      <c r="R39" s="154">
        <f t="shared" si="8"/>
        <v>17.44056259621701</v>
      </c>
      <c r="S39" s="154">
        <f t="shared" si="9"/>
        <v>0</v>
      </c>
      <c r="T39" s="154">
        <f>T42+T40</f>
        <v>40447500</v>
      </c>
      <c r="U39" s="154">
        <f t="shared" si="10"/>
        <v>17.44056259621701</v>
      </c>
      <c r="V39" s="154">
        <f t="shared" si="11"/>
        <v>80.762388158643503</v>
      </c>
      <c r="W39" s="154">
        <f t="shared" ref="W39:AI39" si="40">W42</f>
        <v>0</v>
      </c>
      <c r="X39" s="154">
        <f t="shared" si="12"/>
        <v>98.20295075486051</v>
      </c>
      <c r="Y39" s="154">
        <f t="shared" si="13"/>
        <v>0</v>
      </c>
      <c r="Z39" s="154">
        <f t="shared" si="40"/>
        <v>0</v>
      </c>
      <c r="AA39" s="154"/>
      <c r="AB39" s="154">
        <f t="shared" si="14"/>
        <v>0</v>
      </c>
      <c r="AC39" s="154">
        <f t="shared" si="40"/>
        <v>900000</v>
      </c>
      <c r="AD39" s="154"/>
      <c r="AE39" s="154">
        <f t="shared" si="15"/>
        <v>1.7970492451394808</v>
      </c>
      <c r="AF39" s="154">
        <f t="shared" si="40"/>
        <v>0</v>
      </c>
      <c r="AG39" s="154"/>
      <c r="AH39" s="154">
        <f t="shared" si="16"/>
        <v>0</v>
      </c>
      <c r="AI39" s="154">
        <f t="shared" si="40"/>
        <v>0</v>
      </c>
      <c r="AJ39" s="154"/>
      <c r="AK39" s="154">
        <f t="shared" si="17"/>
        <v>0</v>
      </c>
      <c r="AL39" s="164"/>
      <c r="AN39" s="12">
        <f t="shared" si="29"/>
        <v>0</v>
      </c>
      <c r="AO39" s="12">
        <f t="shared" si="19"/>
        <v>99.999999999999986</v>
      </c>
    </row>
    <row r="40" spans="1:41" s="9" customFormat="1" ht="24" x14ac:dyDescent="0.3">
      <c r="A40" s="15" t="s">
        <v>50</v>
      </c>
      <c r="B40" s="155">
        <f>B41</f>
        <v>6427500</v>
      </c>
      <c r="C40" s="155">
        <f>C41</f>
        <v>6427500</v>
      </c>
      <c r="D40" s="155"/>
      <c r="E40" s="155">
        <f>D40/B40*100</f>
        <v>0</v>
      </c>
      <c r="F40" s="155"/>
      <c r="G40" s="155">
        <f t="shared" si="20"/>
        <v>0</v>
      </c>
      <c r="H40" s="155">
        <f>H41</f>
        <v>4290000</v>
      </c>
      <c r="I40" s="155">
        <f t="shared" si="23"/>
        <v>0</v>
      </c>
      <c r="J40" s="155">
        <f t="shared" si="2"/>
        <v>66.744457409568255</v>
      </c>
      <c r="K40" s="155">
        <f>K41</f>
        <v>0</v>
      </c>
      <c r="L40" s="155">
        <f t="shared" si="24"/>
        <v>66.744457409568255</v>
      </c>
      <c r="M40" s="155">
        <f t="shared" si="5"/>
        <v>0</v>
      </c>
      <c r="N40" s="155">
        <f>N41</f>
        <v>0</v>
      </c>
      <c r="O40" s="155">
        <f t="shared" si="6"/>
        <v>66.744457409568255</v>
      </c>
      <c r="P40" s="155">
        <f t="shared" si="7"/>
        <v>0</v>
      </c>
      <c r="Q40" s="155">
        <f>Q41</f>
        <v>0</v>
      </c>
      <c r="R40" s="155">
        <f t="shared" si="8"/>
        <v>66.744457409568255</v>
      </c>
      <c r="S40" s="155">
        <f t="shared" si="9"/>
        <v>0</v>
      </c>
      <c r="T40" s="155">
        <f>T41</f>
        <v>2137500</v>
      </c>
      <c r="U40" s="155">
        <f t="shared" si="10"/>
        <v>66.744457409568255</v>
      </c>
      <c r="V40" s="155">
        <f t="shared" si="11"/>
        <v>33.255542590431737</v>
      </c>
      <c r="W40" s="155">
        <f>W41</f>
        <v>0</v>
      </c>
      <c r="X40" s="155">
        <f t="shared" si="12"/>
        <v>100</v>
      </c>
      <c r="Y40" s="155">
        <f t="shared" si="13"/>
        <v>0</v>
      </c>
      <c r="Z40" s="155">
        <f>Z41</f>
        <v>0</v>
      </c>
      <c r="AA40" s="155"/>
      <c r="AB40" s="155">
        <f t="shared" si="14"/>
        <v>0</v>
      </c>
      <c r="AC40" s="155">
        <f>AC41</f>
        <v>0</v>
      </c>
      <c r="AD40" s="155"/>
      <c r="AE40" s="155">
        <f t="shared" si="15"/>
        <v>0</v>
      </c>
      <c r="AF40" s="155">
        <f>AF41</f>
        <v>0</v>
      </c>
      <c r="AG40" s="155"/>
      <c r="AH40" s="155">
        <f t="shared" si="16"/>
        <v>0</v>
      </c>
      <c r="AI40" s="155">
        <f>AI41</f>
        <v>0</v>
      </c>
      <c r="AJ40" s="155"/>
      <c r="AK40" s="155">
        <f t="shared" si="17"/>
        <v>0</v>
      </c>
      <c r="AL40" s="165"/>
      <c r="AN40" s="12">
        <f t="shared" si="29"/>
        <v>0</v>
      </c>
      <c r="AO40" s="12">
        <f t="shared" si="19"/>
        <v>100</v>
      </c>
    </row>
    <row r="41" spans="1:41" s="9" customFormat="1" ht="34.200000000000003" x14ac:dyDescent="0.3">
      <c r="A41" s="16" t="s">
        <v>51</v>
      </c>
      <c r="B41" s="10">
        <f>ANGKAS!C40</f>
        <v>6427500</v>
      </c>
      <c r="C41" s="10">
        <f>D41+F41+H41+K41+N41+Q41+T41+W41+Z41+AC41+AF41+AI41</f>
        <v>6427500</v>
      </c>
      <c r="D41" s="11">
        <f>ANGKAS!E40</f>
        <v>0</v>
      </c>
      <c r="E41" s="11">
        <f t="shared" ref="E41" si="41">D41/B41*100</f>
        <v>0</v>
      </c>
      <c r="F41" s="11">
        <f>ANGKAS!F40</f>
        <v>0</v>
      </c>
      <c r="G41" s="11">
        <f t="shared" si="20"/>
        <v>0</v>
      </c>
      <c r="H41" s="11">
        <f>ANGKAS!H40</f>
        <v>4290000</v>
      </c>
      <c r="I41" s="11">
        <f t="shared" si="23"/>
        <v>0</v>
      </c>
      <c r="J41" s="11">
        <f t="shared" si="2"/>
        <v>66.744457409568255</v>
      </c>
      <c r="K41" s="11">
        <f>ANGKAS!J40</f>
        <v>0</v>
      </c>
      <c r="L41" s="11">
        <f t="shared" si="24"/>
        <v>66.744457409568255</v>
      </c>
      <c r="M41" s="11">
        <f t="shared" si="5"/>
        <v>0</v>
      </c>
      <c r="N41" s="11">
        <f>ANGKAS!L40</f>
        <v>0</v>
      </c>
      <c r="O41" s="11">
        <f t="shared" si="6"/>
        <v>66.744457409568255</v>
      </c>
      <c r="P41" s="11">
        <f t="shared" si="7"/>
        <v>0</v>
      </c>
      <c r="Q41" s="11">
        <f>ANGKAS!N40</f>
        <v>0</v>
      </c>
      <c r="R41" s="11">
        <f t="shared" si="8"/>
        <v>66.744457409568255</v>
      </c>
      <c r="S41" s="11">
        <f t="shared" si="9"/>
        <v>0</v>
      </c>
      <c r="T41" s="11">
        <f>ANGKAS!P40</f>
        <v>2137500</v>
      </c>
      <c r="U41" s="11">
        <f t="shared" si="10"/>
        <v>66.744457409568255</v>
      </c>
      <c r="V41" s="11">
        <f t="shared" si="11"/>
        <v>33.255542590431737</v>
      </c>
      <c r="W41" s="11">
        <f>ANGKAS!R40</f>
        <v>0</v>
      </c>
      <c r="X41" s="11">
        <f t="shared" si="12"/>
        <v>100</v>
      </c>
      <c r="Y41" s="11">
        <f t="shared" si="13"/>
        <v>0</v>
      </c>
      <c r="Z41" s="11">
        <f>ANGKAS!T40</f>
        <v>0</v>
      </c>
      <c r="AA41" s="11"/>
      <c r="AB41" s="11">
        <f t="shared" si="14"/>
        <v>0</v>
      </c>
      <c r="AC41" s="11">
        <f>ANGKAS!V40</f>
        <v>0</v>
      </c>
      <c r="AD41" s="11"/>
      <c r="AE41" s="11">
        <f t="shared" si="15"/>
        <v>0</v>
      </c>
      <c r="AF41" s="11">
        <f>ANGKAS!X40</f>
        <v>0</v>
      </c>
      <c r="AG41" s="11"/>
      <c r="AH41" s="11">
        <f t="shared" si="16"/>
        <v>0</v>
      </c>
      <c r="AI41" s="11">
        <f>ANGKAS!Z40</f>
        <v>0</v>
      </c>
      <c r="AJ41" s="11"/>
      <c r="AK41" s="11">
        <f t="shared" si="17"/>
        <v>0</v>
      </c>
      <c r="AL41" s="167"/>
      <c r="AN41" s="12">
        <f t="shared" si="29"/>
        <v>0</v>
      </c>
      <c r="AO41" s="12">
        <f t="shared" si="19"/>
        <v>100</v>
      </c>
    </row>
    <row r="42" spans="1:41" s="9" customFormat="1" ht="24" x14ac:dyDescent="0.3">
      <c r="A42" s="15" t="s">
        <v>41</v>
      </c>
      <c r="B42" s="156">
        <f>SUM(B43:B45)</f>
        <v>43654600</v>
      </c>
      <c r="C42" s="156">
        <f>SUM(C43:C45)</f>
        <v>43654600</v>
      </c>
      <c r="D42" s="156">
        <f>SUM(D43:D45)</f>
        <v>900000</v>
      </c>
      <c r="E42" s="156">
        <f>D42/B42*100</f>
        <v>2.0616384069490961</v>
      </c>
      <c r="F42" s="156">
        <f t="shared" ref="F42:AI42" si="42">SUM(F43:F45)</f>
        <v>2337200</v>
      </c>
      <c r="G42" s="156">
        <f t="shared" si="20"/>
        <v>5.3538458719126965</v>
      </c>
      <c r="H42" s="156">
        <f t="shared" si="42"/>
        <v>307400</v>
      </c>
      <c r="I42" s="156">
        <f t="shared" si="23"/>
        <v>7.4154842788617925</v>
      </c>
      <c r="J42" s="156">
        <f t="shared" si="2"/>
        <v>0.70416405144016903</v>
      </c>
      <c r="K42" s="156">
        <f t="shared" si="42"/>
        <v>900000</v>
      </c>
      <c r="L42" s="156">
        <f t="shared" si="24"/>
        <v>8.1196483303019615</v>
      </c>
      <c r="M42" s="156">
        <f t="shared" si="5"/>
        <v>2.0616384069490961</v>
      </c>
      <c r="N42" s="156">
        <f t="shared" si="42"/>
        <v>0</v>
      </c>
      <c r="O42" s="156">
        <f t="shared" si="6"/>
        <v>10.181286737251057</v>
      </c>
      <c r="P42" s="156">
        <f t="shared" si="7"/>
        <v>0</v>
      </c>
      <c r="Q42" s="156">
        <f t="shared" si="42"/>
        <v>0</v>
      </c>
      <c r="R42" s="156">
        <f t="shared" si="8"/>
        <v>10.181286737251057</v>
      </c>
      <c r="S42" s="156">
        <f t="shared" si="9"/>
        <v>0</v>
      </c>
      <c r="T42" s="156">
        <f t="shared" si="42"/>
        <v>38310000</v>
      </c>
      <c r="U42" s="156">
        <f t="shared" si="10"/>
        <v>10.181286737251057</v>
      </c>
      <c r="V42" s="156">
        <f t="shared" si="11"/>
        <v>87.757074855799843</v>
      </c>
      <c r="W42" s="156">
        <f t="shared" si="42"/>
        <v>0</v>
      </c>
      <c r="X42" s="156">
        <f t="shared" si="12"/>
        <v>97.9383615930509</v>
      </c>
      <c r="Y42" s="156">
        <f t="shared" si="13"/>
        <v>0</v>
      </c>
      <c r="Z42" s="156">
        <f t="shared" si="42"/>
        <v>0</v>
      </c>
      <c r="AA42" s="156"/>
      <c r="AB42" s="156">
        <f t="shared" si="14"/>
        <v>0</v>
      </c>
      <c r="AC42" s="156">
        <f t="shared" si="42"/>
        <v>900000</v>
      </c>
      <c r="AD42" s="156"/>
      <c r="AE42" s="156">
        <f t="shared" si="15"/>
        <v>2.0616384069490961</v>
      </c>
      <c r="AF42" s="156">
        <f t="shared" si="42"/>
        <v>0</v>
      </c>
      <c r="AG42" s="156"/>
      <c r="AH42" s="156">
        <f t="shared" si="16"/>
        <v>0</v>
      </c>
      <c r="AI42" s="156">
        <f t="shared" si="42"/>
        <v>0</v>
      </c>
      <c r="AJ42" s="156"/>
      <c r="AK42" s="156">
        <f t="shared" si="17"/>
        <v>0</v>
      </c>
      <c r="AL42" s="168"/>
      <c r="AN42" s="12">
        <f t="shared" si="29"/>
        <v>0</v>
      </c>
      <c r="AO42" s="12">
        <f t="shared" si="19"/>
        <v>100</v>
      </c>
    </row>
    <row r="43" spans="1:41" s="9" customFormat="1" ht="22.8" x14ac:dyDescent="0.3">
      <c r="A43" s="16" t="s">
        <v>88</v>
      </c>
      <c r="B43" s="10">
        <f>ANGKAS!C42</f>
        <v>0</v>
      </c>
      <c r="C43" s="10">
        <f t="shared" ref="C43:C45" si="43">D43+F43+H43+K43+N43+Q43+T43+W43+Z43+AC43+AF43+AI43</f>
        <v>0</v>
      </c>
      <c r="D43" s="11">
        <f>ANGKAS!E42</f>
        <v>0</v>
      </c>
      <c r="E43" s="11" t="e">
        <f t="shared" ref="E43:E47" si="44">D43/B43*100</f>
        <v>#DIV/0!</v>
      </c>
      <c r="F43" s="11">
        <f>ANGKAS!F42</f>
        <v>0</v>
      </c>
      <c r="G43" s="11" t="e">
        <f t="shared" si="20"/>
        <v>#DIV/0!</v>
      </c>
      <c r="H43" s="11">
        <f>ANGKAS!H42</f>
        <v>0</v>
      </c>
      <c r="I43" s="11" t="e">
        <f t="shared" si="23"/>
        <v>#DIV/0!</v>
      </c>
      <c r="J43" s="11" t="e">
        <f t="shared" si="2"/>
        <v>#DIV/0!</v>
      </c>
      <c r="K43" s="11">
        <f>ANGKAS!J42</f>
        <v>0</v>
      </c>
      <c r="L43" s="11" t="e">
        <f t="shared" si="24"/>
        <v>#DIV/0!</v>
      </c>
      <c r="M43" s="11" t="e">
        <f t="shared" si="5"/>
        <v>#DIV/0!</v>
      </c>
      <c r="N43" s="11">
        <f>ANGKAS!L42</f>
        <v>0</v>
      </c>
      <c r="O43" s="11" t="e">
        <f t="shared" si="6"/>
        <v>#DIV/0!</v>
      </c>
      <c r="P43" s="11" t="e">
        <f t="shared" si="7"/>
        <v>#DIV/0!</v>
      </c>
      <c r="Q43" s="11">
        <f>ANGKAS!N42</f>
        <v>0</v>
      </c>
      <c r="R43" s="11" t="e">
        <f t="shared" si="8"/>
        <v>#DIV/0!</v>
      </c>
      <c r="S43" s="11" t="e">
        <f t="shared" si="9"/>
        <v>#DIV/0!</v>
      </c>
      <c r="T43" s="11">
        <f>ANGKAS!P42</f>
        <v>0</v>
      </c>
      <c r="U43" s="11" t="e">
        <f t="shared" si="10"/>
        <v>#DIV/0!</v>
      </c>
      <c r="V43" s="11" t="e">
        <f t="shared" si="11"/>
        <v>#DIV/0!</v>
      </c>
      <c r="W43" s="11">
        <f>ANGKAS!R42</f>
        <v>0</v>
      </c>
      <c r="X43" s="11" t="e">
        <f t="shared" si="12"/>
        <v>#DIV/0!</v>
      </c>
      <c r="Y43" s="11" t="e">
        <f t="shared" si="13"/>
        <v>#DIV/0!</v>
      </c>
      <c r="Z43" s="11">
        <f>ANGKAS!T42</f>
        <v>0</v>
      </c>
      <c r="AA43" s="11"/>
      <c r="AB43" s="11" t="e">
        <f t="shared" si="14"/>
        <v>#DIV/0!</v>
      </c>
      <c r="AC43" s="11">
        <f>ANGKAS!V42</f>
        <v>0</v>
      </c>
      <c r="AD43" s="11"/>
      <c r="AE43" s="11" t="e">
        <f t="shared" si="15"/>
        <v>#DIV/0!</v>
      </c>
      <c r="AF43" s="11">
        <f>ANGKAS!X42</f>
        <v>0</v>
      </c>
      <c r="AG43" s="11"/>
      <c r="AH43" s="11" t="e">
        <f t="shared" si="16"/>
        <v>#DIV/0!</v>
      </c>
      <c r="AI43" s="11">
        <f>ANGKAS!Z42</f>
        <v>0</v>
      </c>
      <c r="AJ43" s="11"/>
      <c r="AK43" s="11" t="e">
        <f t="shared" si="17"/>
        <v>#DIV/0!</v>
      </c>
      <c r="AL43" s="167"/>
      <c r="AN43" s="12">
        <f t="shared" si="29"/>
        <v>0</v>
      </c>
      <c r="AO43" s="12" t="e">
        <f t="shared" si="19"/>
        <v>#DIV/0!</v>
      </c>
    </row>
    <row r="44" spans="1:41" s="9" customFormat="1" ht="22.8" x14ac:dyDescent="0.3">
      <c r="A44" s="16" t="s">
        <v>42</v>
      </c>
      <c r="B44" s="10">
        <f>ANGKAS!C43</f>
        <v>3780000</v>
      </c>
      <c r="C44" s="10">
        <f t="shared" si="43"/>
        <v>3780000</v>
      </c>
      <c r="D44" s="11">
        <f>ANGKAS!E43</f>
        <v>900000</v>
      </c>
      <c r="E44" s="11">
        <f t="shared" si="44"/>
        <v>23.809523809523807</v>
      </c>
      <c r="F44" s="11">
        <f>ANGKAS!F43</f>
        <v>180000</v>
      </c>
      <c r="G44" s="11">
        <f t="shared" si="20"/>
        <v>4.7619047619047619</v>
      </c>
      <c r="H44" s="11">
        <f>ANGKAS!H43</f>
        <v>0</v>
      </c>
      <c r="I44" s="11">
        <f t="shared" si="23"/>
        <v>28.571428571428569</v>
      </c>
      <c r="J44" s="11">
        <f t="shared" si="2"/>
        <v>0</v>
      </c>
      <c r="K44" s="11">
        <f>ANGKAS!J43</f>
        <v>900000</v>
      </c>
      <c r="L44" s="11">
        <f t="shared" si="24"/>
        <v>28.571428571428569</v>
      </c>
      <c r="M44" s="11">
        <f t="shared" si="5"/>
        <v>23.809523809523807</v>
      </c>
      <c r="N44" s="11">
        <f>ANGKAS!L43</f>
        <v>0</v>
      </c>
      <c r="O44" s="11">
        <f t="shared" si="6"/>
        <v>52.38095238095238</v>
      </c>
      <c r="P44" s="11">
        <f t="shared" si="7"/>
        <v>0</v>
      </c>
      <c r="Q44" s="11">
        <f>ANGKAS!N43</f>
        <v>0</v>
      </c>
      <c r="R44" s="11">
        <f t="shared" si="8"/>
        <v>52.38095238095238</v>
      </c>
      <c r="S44" s="11">
        <f t="shared" si="9"/>
        <v>0</v>
      </c>
      <c r="T44" s="11">
        <f>ANGKAS!P43</f>
        <v>900000</v>
      </c>
      <c r="U44" s="11">
        <f t="shared" si="10"/>
        <v>52.38095238095238</v>
      </c>
      <c r="V44" s="11">
        <f t="shared" si="11"/>
        <v>23.809523809523807</v>
      </c>
      <c r="W44" s="11">
        <f>ANGKAS!R43</f>
        <v>0</v>
      </c>
      <c r="X44" s="11">
        <f t="shared" si="12"/>
        <v>76.19047619047619</v>
      </c>
      <c r="Y44" s="11">
        <f t="shared" si="13"/>
        <v>0</v>
      </c>
      <c r="Z44" s="11">
        <f>ANGKAS!T43</f>
        <v>0</v>
      </c>
      <c r="AA44" s="11"/>
      <c r="AB44" s="11">
        <f t="shared" si="14"/>
        <v>0</v>
      </c>
      <c r="AC44" s="11">
        <f>ANGKAS!V43</f>
        <v>900000</v>
      </c>
      <c r="AD44" s="11"/>
      <c r="AE44" s="11">
        <f t="shared" si="15"/>
        <v>23.809523809523807</v>
      </c>
      <c r="AF44" s="11">
        <f>ANGKAS!X43</f>
        <v>0</v>
      </c>
      <c r="AG44" s="11"/>
      <c r="AH44" s="11">
        <f t="shared" si="16"/>
        <v>0</v>
      </c>
      <c r="AI44" s="11">
        <f>ANGKAS!Z43</f>
        <v>0</v>
      </c>
      <c r="AJ44" s="11"/>
      <c r="AK44" s="11">
        <f t="shared" si="17"/>
        <v>0</v>
      </c>
      <c r="AL44" s="167"/>
      <c r="AN44" s="12">
        <f t="shared" si="29"/>
        <v>0</v>
      </c>
      <c r="AO44" s="12">
        <f t="shared" si="19"/>
        <v>100</v>
      </c>
    </row>
    <row r="45" spans="1:41" s="9" customFormat="1" ht="22.8" x14ac:dyDescent="0.3">
      <c r="A45" s="16" t="s">
        <v>43</v>
      </c>
      <c r="B45" s="10">
        <f>ANGKAS!C44</f>
        <v>39874600</v>
      </c>
      <c r="C45" s="10">
        <f t="shared" si="43"/>
        <v>39874600</v>
      </c>
      <c r="D45" s="11">
        <f>ANGKAS!E44</f>
        <v>0</v>
      </c>
      <c r="E45" s="11">
        <f t="shared" si="44"/>
        <v>0</v>
      </c>
      <c r="F45" s="11">
        <f>ANGKAS!F44</f>
        <v>2157200</v>
      </c>
      <c r="G45" s="11">
        <f t="shared" si="20"/>
        <v>5.4099602253063352</v>
      </c>
      <c r="H45" s="11">
        <f>ANGKAS!H44</f>
        <v>307400</v>
      </c>
      <c r="I45" s="11">
        <f t="shared" si="23"/>
        <v>5.4099602253063352</v>
      </c>
      <c r="J45" s="11">
        <f t="shared" si="2"/>
        <v>0.77091682424400498</v>
      </c>
      <c r="K45" s="11">
        <f>ANGKAS!J44</f>
        <v>0</v>
      </c>
      <c r="L45" s="11">
        <f t="shared" si="24"/>
        <v>6.1808770495503405</v>
      </c>
      <c r="M45" s="11">
        <f t="shared" si="5"/>
        <v>0</v>
      </c>
      <c r="N45" s="11">
        <f>ANGKAS!L44</f>
        <v>0</v>
      </c>
      <c r="O45" s="11">
        <f t="shared" si="6"/>
        <v>6.1808770495503405</v>
      </c>
      <c r="P45" s="11">
        <f t="shared" si="7"/>
        <v>0</v>
      </c>
      <c r="Q45" s="11">
        <f>ANGKAS!N44</f>
        <v>0</v>
      </c>
      <c r="R45" s="11">
        <f t="shared" si="8"/>
        <v>6.1808770495503405</v>
      </c>
      <c r="S45" s="11">
        <f t="shared" si="9"/>
        <v>0</v>
      </c>
      <c r="T45" s="11">
        <f>ANGKAS!P44</f>
        <v>37410000</v>
      </c>
      <c r="U45" s="11">
        <f t="shared" si="10"/>
        <v>6.1808770495503405</v>
      </c>
      <c r="V45" s="11">
        <f t="shared" si="11"/>
        <v>93.819122950449668</v>
      </c>
      <c r="W45" s="11">
        <f>ANGKAS!R44</f>
        <v>0</v>
      </c>
      <c r="X45" s="11">
        <f t="shared" si="12"/>
        <v>100.00000000000001</v>
      </c>
      <c r="Y45" s="11">
        <f t="shared" si="13"/>
        <v>0</v>
      </c>
      <c r="Z45" s="11">
        <f>ANGKAS!T44</f>
        <v>0</v>
      </c>
      <c r="AA45" s="11"/>
      <c r="AB45" s="11">
        <f t="shared" si="14"/>
        <v>0</v>
      </c>
      <c r="AC45" s="11">
        <f>ANGKAS!V44</f>
        <v>0</v>
      </c>
      <c r="AD45" s="11"/>
      <c r="AE45" s="11">
        <f t="shared" si="15"/>
        <v>0</v>
      </c>
      <c r="AF45" s="11">
        <f>ANGKAS!X44</f>
        <v>0</v>
      </c>
      <c r="AG45" s="11"/>
      <c r="AH45" s="11">
        <f t="shared" si="16"/>
        <v>0</v>
      </c>
      <c r="AI45" s="11">
        <f>ANGKAS!Z44</f>
        <v>0</v>
      </c>
      <c r="AJ45" s="11"/>
      <c r="AK45" s="11">
        <f t="shared" si="17"/>
        <v>0</v>
      </c>
      <c r="AL45" s="167"/>
      <c r="AN45" s="12">
        <f t="shared" si="29"/>
        <v>0</v>
      </c>
      <c r="AO45" s="12">
        <f t="shared" si="19"/>
        <v>100.00000000000001</v>
      </c>
    </row>
    <row r="46" spans="1:41" s="9" customFormat="1" ht="24" x14ac:dyDescent="0.3">
      <c r="A46" s="14" t="s">
        <v>44</v>
      </c>
      <c r="B46" s="154">
        <f t="shared" ref="B46:AI47" si="45">B47</f>
        <v>13685000</v>
      </c>
      <c r="C46" s="154">
        <f t="shared" si="45"/>
        <v>13685000</v>
      </c>
      <c r="D46" s="154">
        <f t="shared" si="45"/>
        <v>1350000</v>
      </c>
      <c r="E46" s="154">
        <f t="shared" si="44"/>
        <v>9.8648154914139567</v>
      </c>
      <c r="F46" s="154">
        <f t="shared" si="45"/>
        <v>1350000</v>
      </c>
      <c r="G46" s="154">
        <f t="shared" si="20"/>
        <v>9.8648154914139567</v>
      </c>
      <c r="H46" s="154">
        <f t="shared" si="45"/>
        <v>1350000</v>
      </c>
      <c r="I46" s="154">
        <f t="shared" si="23"/>
        <v>19.729630982827913</v>
      </c>
      <c r="J46" s="154">
        <f t="shared" si="2"/>
        <v>9.8648154914139567</v>
      </c>
      <c r="K46" s="154">
        <f t="shared" si="45"/>
        <v>1350000</v>
      </c>
      <c r="L46" s="154">
        <f t="shared" si="24"/>
        <v>29.59444647424187</v>
      </c>
      <c r="M46" s="154">
        <f t="shared" si="5"/>
        <v>9.8648154914139567</v>
      </c>
      <c r="N46" s="154">
        <f t="shared" si="45"/>
        <v>0</v>
      </c>
      <c r="O46" s="154">
        <f t="shared" si="6"/>
        <v>39.459261965655827</v>
      </c>
      <c r="P46" s="154">
        <f t="shared" si="7"/>
        <v>0</v>
      </c>
      <c r="Q46" s="154">
        <f t="shared" si="45"/>
        <v>2700000</v>
      </c>
      <c r="R46" s="154">
        <f t="shared" si="8"/>
        <v>39.459261965655827</v>
      </c>
      <c r="S46" s="154">
        <f t="shared" si="9"/>
        <v>19.729630982827913</v>
      </c>
      <c r="T46" s="154">
        <f t="shared" si="45"/>
        <v>1535000</v>
      </c>
      <c r="U46" s="154">
        <f t="shared" si="10"/>
        <v>59.18889294848374</v>
      </c>
      <c r="V46" s="154">
        <f t="shared" si="11"/>
        <v>11.216660577274389</v>
      </c>
      <c r="W46" s="154">
        <f t="shared" si="45"/>
        <v>1350000</v>
      </c>
      <c r="X46" s="154">
        <f t="shared" si="12"/>
        <v>70.405553525758137</v>
      </c>
      <c r="Y46" s="154">
        <f t="shared" si="13"/>
        <v>9.8648154914139567</v>
      </c>
      <c r="Z46" s="154">
        <f t="shared" si="45"/>
        <v>1350000</v>
      </c>
      <c r="AA46" s="154"/>
      <c r="AB46" s="154">
        <f t="shared" si="14"/>
        <v>9.8648154914139567</v>
      </c>
      <c r="AC46" s="154">
        <f t="shared" si="45"/>
        <v>1350000</v>
      </c>
      <c r="AD46" s="154"/>
      <c r="AE46" s="154">
        <f t="shared" si="15"/>
        <v>9.8648154914139567</v>
      </c>
      <c r="AF46" s="154">
        <f t="shared" si="45"/>
        <v>0</v>
      </c>
      <c r="AG46" s="154"/>
      <c r="AH46" s="154">
        <f t="shared" si="16"/>
        <v>0</v>
      </c>
      <c r="AI46" s="154">
        <f t="shared" si="45"/>
        <v>0</v>
      </c>
      <c r="AJ46" s="154"/>
      <c r="AK46" s="154">
        <f t="shared" si="17"/>
        <v>0</v>
      </c>
      <c r="AL46" s="164"/>
      <c r="AN46" s="12">
        <f t="shared" si="29"/>
        <v>0</v>
      </c>
      <c r="AO46" s="12">
        <f t="shared" si="19"/>
        <v>100.00000000000003</v>
      </c>
    </row>
    <row r="47" spans="1:41" s="9" customFormat="1" ht="24" x14ac:dyDescent="0.3">
      <c r="A47" s="15" t="s">
        <v>45</v>
      </c>
      <c r="B47" s="156">
        <f t="shared" si="45"/>
        <v>13685000</v>
      </c>
      <c r="C47" s="156">
        <f t="shared" si="45"/>
        <v>13685000</v>
      </c>
      <c r="D47" s="156">
        <f t="shared" si="45"/>
        <v>1350000</v>
      </c>
      <c r="E47" s="156">
        <f t="shared" si="44"/>
        <v>9.8648154914139567</v>
      </c>
      <c r="F47" s="156">
        <f t="shared" si="45"/>
        <v>1350000</v>
      </c>
      <c r="G47" s="156">
        <f t="shared" si="20"/>
        <v>9.8648154914139567</v>
      </c>
      <c r="H47" s="156">
        <f t="shared" si="45"/>
        <v>1350000</v>
      </c>
      <c r="I47" s="156">
        <f t="shared" si="23"/>
        <v>19.729630982827913</v>
      </c>
      <c r="J47" s="156">
        <f t="shared" si="2"/>
        <v>9.8648154914139567</v>
      </c>
      <c r="K47" s="156">
        <f t="shared" si="45"/>
        <v>1350000</v>
      </c>
      <c r="L47" s="156">
        <f t="shared" si="24"/>
        <v>29.59444647424187</v>
      </c>
      <c r="M47" s="156">
        <f t="shared" si="5"/>
        <v>9.8648154914139567</v>
      </c>
      <c r="N47" s="156">
        <f t="shared" si="45"/>
        <v>0</v>
      </c>
      <c r="O47" s="156">
        <f t="shared" si="6"/>
        <v>39.459261965655827</v>
      </c>
      <c r="P47" s="156">
        <f t="shared" si="7"/>
        <v>0</v>
      </c>
      <c r="Q47" s="156">
        <f t="shared" si="45"/>
        <v>2700000</v>
      </c>
      <c r="R47" s="156">
        <f t="shared" si="8"/>
        <v>39.459261965655827</v>
      </c>
      <c r="S47" s="156">
        <f t="shared" si="9"/>
        <v>19.729630982827913</v>
      </c>
      <c r="T47" s="156">
        <f t="shared" si="45"/>
        <v>1535000</v>
      </c>
      <c r="U47" s="156">
        <f t="shared" si="10"/>
        <v>59.18889294848374</v>
      </c>
      <c r="V47" s="156">
        <f t="shared" si="11"/>
        <v>11.216660577274389</v>
      </c>
      <c r="W47" s="156">
        <f t="shared" si="45"/>
        <v>1350000</v>
      </c>
      <c r="X47" s="156">
        <f t="shared" si="12"/>
        <v>70.405553525758137</v>
      </c>
      <c r="Y47" s="156">
        <f t="shared" si="13"/>
        <v>9.8648154914139567</v>
      </c>
      <c r="Z47" s="156">
        <f t="shared" si="45"/>
        <v>1350000</v>
      </c>
      <c r="AA47" s="156"/>
      <c r="AB47" s="156">
        <f t="shared" si="14"/>
        <v>9.8648154914139567</v>
      </c>
      <c r="AC47" s="156">
        <f t="shared" si="45"/>
        <v>1350000</v>
      </c>
      <c r="AD47" s="156"/>
      <c r="AE47" s="156">
        <f t="shared" si="15"/>
        <v>9.8648154914139567</v>
      </c>
      <c r="AF47" s="156">
        <f t="shared" si="45"/>
        <v>0</v>
      </c>
      <c r="AG47" s="156"/>
      <c r="AH47" s="156">
        <f t="shared" si="16"/>
        <v>0</v>
      </c>
      <c r="AI47" s="156">
        <f t="shared" si="45"/>
        <v>0</v>
      </c>
      <c r="AJ47" s="156"/>
      <c r="AK47" s="156">
        <f t="shared" si="17"/>
        <v>0</v>
      </c>
      <c r="AL47" s="168"/>
      <c r="AN47" s="12">
        <f t="shared" si="29"/>
        <v>0</v>
      </c>
      <c r="AO47" s="12">
        <f>E47+G47+J47+M47+P47+S47+V47+Y47+AB47+AE47+AH47+AK47</f>
        <v>100.00000000000003</v>
      </c>
    </row>
    <row r="48" spans="1:41" s="9" customFormat="1" ht="22.8" x14ac:dyDescent="0.3">
      <c r="A48" s="16" t="s">
        <v>46</v>
      </c>
      <c r="B48" s="10">
        <f>ANGKAS!C47</f>
        <v>13685000</v>
      </c>
      <c r="C48" s="10">
        <f>D48+F48+H48+K48+N48+Q48+T48+W48+Z48+AC48+AF48+AI48</f>
        <v>13685000</v>
      </c>
      <c r="D48" s="11">
        <f>ANGKAS!E47</f>
        <v>1350000</v>
      </c>
      <c r="E48" s="11">
        <f t="shared" ref="E48:E50" si="46">D48/B48*100</f>
        <v>9.8648154914139567</v>
      </c>
      <c r="F48" s="11">
        <f>ANGKAS!F47</f>
        <v>1350000</v>
      </c>
      <c r="G48" s="11">
        <f t="shared" si="20"/>
        <v>9.8648154914139567</v>
      </c>
      <c r="H48" s="11">
        <f>ANGKAS!H47</f>
        <v>1350000</v>
      </c>
      <c r="I48" s="11">
        <f t="shared" si="23"/>
        <v>19.729630982827913</v>
      </c>
      <c r="J48" s="11">
        <f t="shared" si="2"/>
        <v>9.8648154914139567</v>
      </c>
      <c r="K48" s="11">
        <f>ANGKAS!J47</f>
        <v>1350000</v>
      </c>
      <c r="L48" s="11">
        <f t="shared" si="24"/>
        <v>29.59444647424187</v>
      </c>
      <c r="M48" s="11">
        <f t="shared" si="5"/>
        <v>9.8648154914139567</v>
      </c>
      <c r="N48" s="11">
        <f>ANGKAS!L47</f>
        <v>0</v>
      </c>
      <c r="O48" s="11">
        <f t="shared" si="6"/>
        <v>39.459261965655827</v>
      </c>
      <c r="P48" s="11">
        <f t="shared" si="7"/>
        <v>0</v>
      </c>
      <c r="Q48" s="11">
        <f>ANGKAS!N47</f>
        <v>2700000</v>
      </c>
      <c r="R48" s="11">
        <f t="shared" si="8"/>
        <v>39.459261965655827</v>
      </c>
      <c r="S48" s="11">
        <f t="shared" si="9"/>
        <v>19.729630982827913</v>
      </c>
      <c r="T48" s="11">
        <f>ANGKAS!P47</f>
        <v>1535000</v>
      </c>
      <c r="U48" s="11">
        <f t="shared" si="10"/>
        <v>59.18889294848374</v>
      </c>
      <c r="V48" s="11">
        <f t="shared" si="11"/>
        <v>11.216660577274389</v>
      </c>
      <c r="W48" s="11">
        <f>ANGKAS!R47</f>
        <v>1350000</v>
      </c>
      <c r="X48" s="11">
        <f t="shared" si="12"/>
        <v>70.405553525758137</v>
      </c>
      <c r="Y48" s="11">
        <f t="shared" si="13"/>
        <v>9.8648154914139567</v>
      </c>
      <c r="Z48" s="11">
        <f>ANGKAS!T47</f>
        <v>1350000</v>
      </c>
      <c r="AA48" s="11"/>
      <c r="AB48" s="11">
        <f t="shared" si="14"/>
        <v>9.8648154914139567</v>
      </c>
      <c r="AC48" s="11">
        <f>ANGKAS!V47</f>
        <v>1350000</v>
      </c>
      <c r="AD48" s="11"/>
      <c r="AE48" s="11">
        <f t="shared" si="15"/>
        <v>9.8648154914139567</v>
      </c>
      <c r="AF48" s="11">
        <f>ANGKAS!X47</f>
        <v>0</v>
      </c>
      <c r="AG48" s="11"/>
      <c r="AH48" s="11">
        <f t="shared" si="16"/>
        <v>0</v>
      </c>
      <c r="AI48" s="11">
        <f>ANGKAS!Z47</f>
        <v>0</v>
      </c>
      <c r="AJ48" s="11"/>
      <c r="AK48" s="11">
        <f t="shared" si="17"/>
        <v>0</v>
      </c>
      <c r="AL48" s="167"/>
      <c r="AN48" s="12">
        <f t="shared" si="29"/>
        <v>0</v>
      </c>
      <c r="AO48" s="12">
        <f t="shared" si="19"/>
        <v>100.00000000000003</v>
      </c>
    </row>
    <row r="49" spans="1:46" s="9" customFormat="1" ht="24" x14ac:dyDescent="0.3">
      <c r="A49" s="14" t="s">
        <v>47</v>
      </c>
      <c r="B49" s="154">
        <f>B50</f>
        <v>29550000</v>
      </c>
      <c r="C49" s="154">
        <f>C50</f>
        <v>29550000</v>
      </c>
      <c r="D49" s="154">
        <f>D50</f>
        <v>3150000</v>
      </c>
      <c r="E49" s="154">
        <f t="shared" si="46"/>
        <v>10.659898477157361</v>
      </c>
      <c r="F49" s="154">
        <f>F50</f>
        <v>0</v>
      </c>
      <c r="G49" s="154">
        <f t="shared" si="20"/>
        <v>0</v>
      </c>
      <c r="H49" s="154">
        <f>H50</f>
        <v>0</v>
      </c>
      <c r="I49" s="154">
        <f t="shared" si="23"/>
        <v>10.659898477157361</v>
      </c>
      <c r="J49" s="154">
        <f t="shared" si="2"/>
        <v>0</v>
      </c>
      <c r="K49" s="154">
        <f>K50</f>
        <v>8325000</v>
      </c>
      <c r="L49" s="154">
        <f t="shared" si="24"/>
        <v>10.659898477157361</v>
      </c>
      <c r="M49" s="154">
        <f t="shared" si="5"/>
        <v>28.17258883248731</v>
      </c>
      <c r="N49" s="154">
        <f>N50</f>
        <v>0</v>
      </c>
      <c r="O49" s="154">
        <f t="shared" si="6"/>
        <v>38.832487309644669</v>
      </c>
      <c r="P49" s="154">
        <f t="shared" si="7"/>
        <v>0</v>
      </c>
      <c r="Q49" s="154">
        <f>Q50</f>
        <v>13012500</v>
      </c>
      <c r="R49" s="154">
        <f t="shared" si="8"/>
        <v>38.832487309644669</v>
      </c>
      <c r="S49" s="154">
        <f t="shared" si="9"/>
        <v>44.035532994923862</v>
      </c>
      <c r="T49" s="154">
        <f>T50</f>
        <v>3000000</v>
      </c>
      <c r="U49" s="154">
        <f t="shared" si="10"/>
        <v>82.868020304568532</v>
      </c>
      <c r="V49" s="154">
        <f t="shared" si="11"/>
        <v>10.152284263959391</v>
      </c>
      <c r="W49" s="154">
        <f>W50</f>
        <v>0</v>
      </c>
      <c r="X49" s="154">
        <f t="shared" si="12"/>
        <v>93.020304568527919</v>
      </c>
      <c r="Y49" s="154">
        <f t="shared" si="13"/>
        <v>0</v>
      </c>
      <c r="Z49" s="154">
        <f>Z50</f>
        <v>2062500</v>
      </c>
      <c r="AA49" s="154"/>
      <c r="AB49" s="154">
        <f t="shared" si="14"/>
        <v>6.9796954314720816</v>
      </c>
      <c r="AC49" s="154">
        <f>AC50</f>
        <v>0</v>
      </c>
      <c r="AD49" s="154"/>
      <c r="AE49" s="154">
        <f t="shared" si="15"/>
        <v>0</v>
      </c>
      <c r="AF49" s="154">
        <f>AF50</f>
        <v>0</v>
      </c>
      <c r="AG49" s="154"/>
      <c r="AH49" s="154">
        <f t="shared" si="16"/>
        <v>0</v>
      </c>
      <c r="AI49" s="154">
        <f>AI50</f>
        <v>0</v>
      </c>
      <c r="AJ49" s="154"/>
      <c r="AK49" s="154">
        <f t="shared" si="17"/>
        <v>0</v>
      </c>
      <c r="AL49" s="164"/>
      <c r="AN49" s="12">
        <f t="shared" si="29"/>
        <v>0</v>
      </c>
      <c r="AO49" s="12">
        <f t="shared" si="19"/>
        <v>100</v>
      </c>
    </row>
    <row r="50" spans="1:46" s="9" customFormat="1" ht="24" x14ac:dyDescent="0.3">
      <c r="A50" s="15" t="s">
        <v>52</v>
      </c>
      <c r="B50" s="156">
        <f>SUM(B51:B55)</f>
        <v>29550000</v>
      </c>
      <c r="C50" s="156">
        <f>SUM(C51:C55)</f>
        <v>29550000</v>
      </c>
      <c r="D50" s="156">
        <f>SUM(D51:D55)</f>
        <v>3150000</v>
      </c>
      <c r="E50" s="156">
        <f t="shared" si="46"/>
        <v>10.659898477157361</v>
      </c>
      <c r="F50" s="156">
        <f>SUM(F51:F55)</f>
        <v>0</v>
      </c>
      <c r="G50" s="156">
        <f t="shared" si="20"/>
        <v>0</v>
      </c>
      <c r="H50" s="156">
        <f>SUM(H51:H55)</f>
        <v>0</v>
      </c>
      <c r="I50" s="156">
        <f t="shared" si="23"/>
        <v>10.659898477157361</v>
      </c>
      <c r="J50" s="156">
        <f t="shared" si="2"/>
        <v>0</v>
      </c>
      <c r="K50" s="156">
        <f>SUM(K51:K55)</f>
        <v>8325000</v>
      </c>
      <c r="L50" s="156">
        <f t="shared" si="24"/>
        <v>10.659898477157361</v>
      </c>
      <c r="M50" s="156">
        <f t="shared" si="5"/>
        <v>28.17258883248731</v>
      </c>
      <c r="N50" s="156">
        <f>SUM(N51:N55)</f>
        <v>0</v>
      </c>
      <c r="O50" s="156">
        <f t="shared" si="6"/>
        <v>38.832487309644669</v>
      </c>
      <c r="P50" s="156">
        <f t="shared" si="7"/>
        <v>0</v>
      </c>
      <c r="Q50" s="156">
        <f>SUM(Q51:Q55)</f>
        <v>13012500</v>
      </c>
      <c r="R50" s="156">
        <f t="shared" si="8"/>
        <v>38.832487309644669</v>
      </c>
      <c r="S50" s="156">
        <f t="shared" si="9"/>
        <v>44.035532994923862</v>
      </c>
      <c r="T50" s="156">
        <f>SUM(T51:T55)</f>
        <v>3000000</v>
      </c>
      <c r="U50" s="156">
        <f t="shared" si="10"/>
        <v>82.868020304568532</v>
      </c>
      <c r="V50" s="156">
        <f t="shared" si="11"/>
        <v>10.152284263959391</v>
      </c>
      <c r="W50" s="156">
        <f>SUM(W51:W55)</f>
        <v>0</v>
      </c>
      <c r="X50" s="156">
        <f t="shared" si="12"/>
        <v>93.020304568527919</v>
      </c>
      <c r="Y50" s="156">
        <f t="shared" si="13"/>
        <v>0</v>
      </c>
      <c r="Z50" s="156">
        <f>SUM(Z51:Z55)</f>
        <v>2062500</v>
      </c>
      <c r="AA50" s="156"/>
      <c r="AB50" s="156">
        <f t="shared" si="14"/>
        <v>6.9796954314720816</v>
      </c>
      <c r="AC50" s="156">
        <f>SUM(AC51:AC55)</f>
        <v>0</v>
      </c>
      <c r="AD50" s="156"/>
      <c r="AE50" s="156">
        <f t="shared" si="15"/>
        <v>0</v>
      </c>
      <c r="AF50" s="156">
        <f>SUM(AF51:AF55)</f>
        <v>0</v>
      </c>
      <c r="AG50" s="156"/>
      <c r="AH50" s="156">
        <f t="shared" si="16"/>
        <v>0</v>
      </c>
      <c r="AI50" s="156">
        <f>SUM(AI51:AI55)</f>
        <v>0</v>
      </c>
      <c r="AJ50" s="156"/>
      <c r="AK50" s="156">
        <f t="shared" si="17"/>
        <v>0</v>
      </c>
      <c r="AL50" s="168"/>
      <c r="AN50" s="12">
        <f t="shared" si="29"/>
        <v>0</v>
      </c>
      <c r="AO50" s="12">
        <f t="shared" si="19"/>
        <v>100</v>
      </c>
    </row>
    <row r="51" spans="1:46" s="9" customFormat="1" ht="22.8" x14ac:dyDescent="0.3">
      <c r="A51" s="16" t="s">
        <v>53</v>
      </c>
      <c r="B51" s="10">
        <f>ANGKAS!C50</f>
        <v>5712500</v>
      </c>
      <c r="C51" s="10">
        <f t="shared" ref="C51:C55" si="47">D51+F51+H51+K51+N51+Q51+T51+W51+Z51+AC51+AF51+AI51</f>
        <v>5712500</v>
      </c>
      <c r="D51" s="11">
        <f>ANGKAS!E50</f>
        <v>0</v>
      </c>
      <c r="E51" s="11">
        <f t="shared" ref="E51:E55" si="48">D51/B51*100</f>
        <v>0</v>
      </c>
      <c r="F51" s="11">
        <f>ANGKAS!F50</f>
        <v>0</v>
      </c>
      <c r="G51" s="11">
        <f t="shared" si="20"/>
        <v>0</v>
      </c>
      <c r="H51" s="11">
        <f>ANGKAS!H50</f>
        <v>0</v>
      </c>
      <c r="I51" s="11">
        <f t="shared" si="23"/>
        <v>0</v>
      </c>
      <c r="J51" s="10">
        <f t="shared" si="2"/>
        <v>0</v>
      </c>
      <c r="K51" s="11">
        <f>ANGKAS!J50</f>
        <v>0</v>
      </c>
      <c r="L51" s="11">
        <f t="shared" si="24"/>
        <v>0</v>
      </c>
      <c r="M51" s="10">
        <f t="shared" si="5"/>
        <v>0</v>
      </c>
      <c r="N51" s="11">
        <f>ANGKAS!L50</f>
        <v>0</v>
      </c>
      <c r="O51" s="11">
        <f t="shared" si="6"/>
        <v>0</v>
      </c>
      <c r="P51" s="10">
        <f t="shared" si="7"/>
        <v>0</v>
      </c>
      <c r="Q51" s="11">
        <f>ANGKAS!N50</f>
        <v>5712500</v>
      </c>
      <c r="R51" s="11">
        <f t="shared" si="8"/>
        <v>0</v>
      </c>
      <c r="S51" s="10">
        <f t="shared" si="9"/>
        <v>100</v>
      </c>
      <c r="T51" s="11">
        <f>ANGKAS!P50</f>
        <v>0</v>
      </c>
      <c r="U51" s="11">
        <f t="shared" si="10"/>
        <v>100</v>
      </c>
      <c r="V51" s="10">
        <f t="shared" si="11"/>
        <v>0</v>
      </c>
      <c r="W51" s="11">
        <f>ANGKAS!R50</f>
        <v>0</v>
      </c>
      <c r="X51" s="11">
        <f t="shared" si="12"/>
        <v>100</v>
      </c>
      <c r="Y51" s="10">
        <f t="shared" si="13"/>
        <v>0</v>
      </c>
      <c r="Z51" s="11">
        <f>ANGKAS!T50</f>
        <v>0</v>
      </c>
      <c r="AA51" s="11"/>
      <c r="AB51" s="10">
        <f t="shared" si="14"/>
        <v>0</v>
      </c>
      <c r="AC51" s="11">
        <f>ANGKAS!V50</f>
        <v>0</v>
      </c>
      <c r="AD51" s="11"/>
      <c r="AE51" s="10">
        <f t="shared" si="15"/>
        <v>0</v>
      </c>
      <c r="AF51" s="11">
        <f>ANGKAS!X50</f>
        <v>0</v>
      </c>
      <c r="AG51" s="11"/>
      <c r="AH51" s="10">
        <f t="shared" si="16"/>
        <v>0</v>
      </c>
      <c r="AI51" s="11">
        <f>ANGKAS!Z50</f>
        <v>0</v>
      </c>
      <c r="AJ51" s="11"/>
      <c r="AK51" s="10">
        <f t="shared" si="17"/>
        <v>0</v>
      </c>
      <c r="AL51" s="166"/>
      <c r="AN51" s="12">
        <f t="shared" si="29"/>
        <v>0</v>
      </c>
      <c r="AO51" s="12">
        <f t="shared" si="19"/>
        <v>100</v>
      </c>
    </row>
    <row r="52" spans="1:46" s="9" customFormat="1" x14ac:dyDescent="0.3">
      <c r="A52" s="26" t="s">
        <v>54</v>
      </c>
      <c r="B52" s="10">
        <f>ANGKAS!C51</f>
        <v>4900000</v>
      </c>
      <c r="C52" s="10">
        <f t="shared" si="47"/>
        <v>4900000</v>
      </c>
      <c r="D52" s="11">
        <f>ANGKAS!E51</f>
        <v>0</v>
      </c>
      <c r="E52" s="11">
        <f t="shared" si="48"/>
        <v>0</v>
      </c>
      <c r="F52" s="11">
        <f>ANGKAS!F51</f>
        <v>0</v>
      </c>
      <c r="G52" s="10">
        <f t="shared" si="20"/>
        <v>0</v>
      </c>
      <c r="H52" s="11">
        <f>ANGKAS!H51</f>
        <v>0</v>
      </c>
      <c r="I52" s="11">
        <f t="shared" si="23"/>
        <v>0</v>
      </c>
      <c r="J52" s="10">
        <f t="shared" si="2"/>
        <v>0</v>
      </c>
      <c r="K52" s="11">
        <f>ANGKAS!J51</f>
        <v>0</v>
      </c>
      <c r="L52" s="11">
        <f t="shared" si="24"/>
        <v>0</v>
      </c>
      <c r="M52" s="10">
        <f t="shared" si="5"/>
        <v>0</v>
      </c>
      <c r="N52" s="11">
        <f>ANGKAS!L51</f>
        <v>0</v>
      </c>
      <c r="O52" s="11">
        <f t="shared" si="6"/>
        <v>0</v>
      </c>
      <c r="P52" s="10">
        <f t="shared" si="7"/>
        <v>0</v>
      </c>
      <c r="Q52" s="11">
        <f>ANGKAS!N51</f>
        <v>4900000</v>
      </c>
      <c r="R52" s="11">
        <f t="shared" si="8"/>
        <v>0</v>
      </c>
      <c r="S52" s="10">
        <f t="shared" si="9"/>
        <v>100</v>
      </c>
      <c r="T52" s="11">
        <f>ANGKAS!P51</f>
        <v>0</v>
      </c>
      <c r="U52" s="11">
        <f t="shared" si="10"/>
        <v>100</v>
      </c>
      <c r="V52" s="10">
        <f t="shared" si="11"/>
        <v>0</v>
      </c>
      <c r="W52" s="11">
        <f>ANGKAS!R51</f>
        <v>0</v>
      </c>
      <c r="X52" s="11">
        <f t="shared" si="12"/>
        <v>100</v>
      </c>
      <c r="Y52" s="10">
        <f t="shared" si="13"/>
        <v>0</v>
      </c>
      <c r="Z52" s="11">
        <f>ANGKAS!T51</f>
        <v>0</v>
      </c>
      <c r="AA52" s="11"/>
      <c r="AB52" s="10">
        <f t="shared" si="14"/>
        <v>0</v>
      </c>
      <c r="AC52" s="11">
        <f>ANGKAS!V51</f>
        <v>0</v>
      </c>
      <c r="AD52" s="11"/>
      <c r="AE52" s="10">
        <f t="shared" si="15"/>
        <v>0</v>
      </c>
      <c r="AF52" s="11">
        <f>ANGKAS!X51</f>
        <v>0</v>
      </c>
      <c r="AG52" s="11"/>
      <c r="AH52" s="10">
        <f t="shared" si="16"/>
        <v>0</v>
      </c>
      <c r="AI52" s="11">
        <f>ANGKAS!Z51</f>
        <v>0</v>
      </c>
      <c r="AJ52" s="11"/>
      <c r="AK52" s="10">
        <f t="shared" si="17"/>
        <v>0</v>
      </c>
      <c r="AL52" s="166"/>
      <c r="AN52" s="12">
        <f>B52-C52</f>
        <v>0</v>
      </c>
      <c r="AO52" s="12">
        <f t="shared" si="19"/>
        <v>100</v>
      </c>
    </row>
    <row r="53" spans="1:46" s="9" customFormat="1" ht="22.8" x14ac:dyDescent="0.3">
      <c r="A53" s="16" t="s">
        <v>55</v>
      </c>
      <c r="B53" s="10">
        <f>ANGKAS!C52</f>
        <v>3150000</v>
      </c>
      <c r="C53" s="10">
        <f t="shared" si="47"/>
        <v>3150000</v>
      </c>
      <c r="D53" s="11">
        <f>ANGKAS!E52</f>
        <v>3150000</v>
      </c>
      <c r="E53" s="11">
        <f t="shared" si="48"/>
        <v>100</v>
      </c>
      <c r="F53" s="11">
        <f>ANGKAS!F52</f>
        <v>0</v>
      </c>
      <c r="G53" s="11">
        <f t="shared" si="20"/>
        <v>0</v>
      </c>
      <c r="H53" s="11">
        <f>ANGKAS!H52</f>
        <v>0</v>
      </c>
      <c r="I53" s="11">
        <f t="shared" si="23"/>
        <v>100</v>
      </c>
      <c r="J53" s="10">
        <f t="shared" si="2"/>
        <v>0</v>
      </c>
      <c r="K53" s="11">
        <f>ANGKAS!J52</f>
        <v>0</v>
      </c>
      <c r="L53" s="11">
        <f t="shared" si="24"/>
        <v>100</v>
      </c>
      <c r="M53" s="10">
        <f t="shared" si="5"/>
        <v>0</v>
      </c>
      <c r="N53" s="11">
        <f>ANGKAS!L52</f>
        <v>0</v>
      </c>
      <c r="O53" s="11">
        <f t="shared" si="6"/>
        <v>100</v>
      </c>
      <c r="P53" s="10">
        <f t="shared" si="7"/>
        <v>0</v>
      </c>
      <c r="Q53" s="11">
        <f>ANGKAS!N52</f>
        <v>0</v>
      </c>
      <c r="R53" s="11">
        <f t="shared" si="8"/>
        <v>100</v>
      </c>
      <c r="S53" s="10">
        <f t="shared" si="9"/>
        <v>0</v>
      </c>
      <c r="T53" s="11">
        <f>ANGKAS!P52</f>
        <v>0</v>
      </c>
      <c r="U53" s="11">
        <f t="shared" si="10"/>
        <v>100</v>
      </c>
      <c r="V53" s="10">
        <f t="shared" si="11"/>
        <v>0</v>
      </c>
      <c r="W53" s="11">
        <f>ANGKAS!R52</f>
        <v>0</v>
      </c>
      <c r="X53" s="11">
        <f t="shared" si="12"/>
        <v>100</v>
      </c>
      <c r="Y53" s="10">
        <f t="shared" si="13"/>
        <v>0</v>
      </c>
      <c r="Z53" s="11">
        <f>ANGKAS!T52</f>
        <v>0</v>
      </c>
      <c r="AA53" s="11"/>
      <c r="AB53" s="10">
        <f t="shared" si="14"/>
        <v>0</v>
      </c>
      <c r="AC53" s="11">
        <f>ANGKAS!V52</f>
        <v>0</v>
      </c>
      <c r="AD53" s="11"/>
      <c r="AE53" s="10">
        <f t="shared" si="15"/>
        <v>0</v>
      </c>
      <c r="AF53" s="11">
        <f>ANGKAS!X52</f>
        <v>0</v>
      </c>
      <c r="AG53" s="11"/>
      <c r="AH53" s="10">
        <f t="shared" si="16"/>
        <v>0</v>
      </c>
      <c r="AI53" s="11">
        <f>ANGKAS!Z52</f>
        <v>0</v>
      </c>
      <c r="AJ53" s="11"/>
      <c r="AK53" s="10">
        <f t="shared" si="17"/>
        <v>0</v>
      </c>
      <c r="AL53" s="166"/>
      <c r="AN53" s="12">
        <f t="shared" si="29"/>
        <v>0</v>
      </c>
      <c r="AO53" s="12">
        <f t="shared" si="19"/>
        <v>100</v>
      </c>
    </row>
    <row r="54" spans="1:46" s="9" customFormat="1" ht="22.8" x14ac:dyDescent="0.3">
      <c r="A54" s="16" t="s">
        <v>56</v>
      </c>
      <c r="B54" s="10">
        <f>ANGKAS!C53</f>
        <v>3000000</v>
      </c>
      <c r="C54" s="10">
        <f t="shared" si="47"/>
        <v>3000000</v>
      </c>
      <c r="D54" s="11">
        <f>ANGKAS!E53</f>
        <v>0</v>
      </c>
      <c r="E54" s="11">
        <f t="shared" si="48"/>
        <v>0</v>
      </c>
      <c r="F54" s="11">
        <f>ANGKAS!F53</f>
        <v>0</v>
      </c>
      <c r="G54" s="11">
        <f t="shared" si="20"/>
        <v>0</v>
      </c>
      <c r="H54" s="11">
        <f>ANGKAS!H53</f>
        <v>0</v>
      </c>
      <c r="I54" s="11">
        <f t="shared" si="23"/>
        <v>0</v>
      </c>
      <c r="J54" s="10">
        <f t="shared" si="2"/>
        <v>0</v>
      </c>
      <c r="K54" s="11">
        <f>ANGKAS!J53</f>
        <v>0</v>
      </c>
      <c r="L54" s="11">
        <f t="shared" si="24"/>
        <v>0</v>
      </c>
      <c r="M54" s="10">
        <f t="shared" si="5"/>
        <v>0</v>
      </c>
      <c r="N54" s="11">
        <f>ANGKAS!L53</f>
        <v>0</v>
      </c>
      <c r="O54" s="11">
        <f t="shared" si="6"/>
        <v>0</v>
      </c>
      <c r="P54" s="10">
        <f t="shared" si="7"/>
        <v>0</v>
      </c>
      <c r="Q54" s="11">
        <f>ANGKAS!N53</f>
        <v>0</v>
      </c>
      <c r="R54" s="11">
        <f t="shared" si="8"/>
        <v>0</v>
      </c>
      <c r="S54" s="10">
        <f t="shared" si="9"/>
        <v>0</v>
      </c>
      <c r="T54" s="11">
        <f>ANGKAS!P53</f>
        <v>3000000</v>
      </c>
      <c r="U54" s="11">
        <f t="shared" si="10"/>
        <v>0</v>
      </c>
      <c r="V54" s="10">
        <f t="shared" si="11"/>
        <v>100</v>
      </c>
      <c r="W54" s="11">
        <f>ANGKAS!R53</f>
        <v>0</v>
      </c>
      <c r="X54" s="11">
        <f t="shared" si="12"/>
        <v>100</v>
      </c>
      <c r="Y54" s="10">
        <f t="shared" si="13"/>
        <v>0</v>
      </c>
      <c r="Z54" s="11">
        <f>ANGKAS!T53</f>
        <v>0</v>
      </c>
      <c r="AA54" s="11"/>
      <c r="AB54" s="10">
        <f t="shared" si="14"/>
        <v>0</v>
      </c>
      <c r="AC54" s="11">
        <f>ANGKAS!V53</f>
        <v>0</v>
      </c>
      <c r="AD54" s="11"/>
      <c r="AE54" s="10">
        <f t="shared" si="15"/>
        <v>0</v>
      </c>
      <c r="AF54" s="11">
        <f>ANGKAS!X53</f>
        <v>0</v>
      </c>
      <c r="AG54" s="11"/>
      <c r="AH54" s="10">
        <f t="shared" si="16"/>
        <v>0</v>
      </c>
      <c r="AI54" s="11">
        <f>ANGKAS!Z53</f>
        <v>0</v>
      </c>
      <c r="AJ54" s="11"/>
      <c r="AK54" s="10">
        <f>AI54/B54*100</f>
        <v>0</v>
      </c>
      <c r="AL54" s="166"/>
      <c r="AN54" s="12">
        <f t="shared" si="29"/>
        <v>0</v>
      </c>
      <c r="AO54" s="12">
        <f t="shared" si="19"/>
        <v>100</v>
      </c>
    </row>
    <row r="55" spans="1:46" s="9" customFormat="1" x14ac:dyDescent="0.3">
      <c r="A55" s="16" t="s">
        <v>57</v>
      </c>
      <c r="B55" s="10">
        <f>ANGKAS!C54</f>
        <v>12787500</v>
      </c>
      <c r="C55" s="10">
        <f t="shared" si="47"/>
        <v>12787500</v>
      </c>
      <c r="D55" s="11">
        <f>ANGKAS!E54</f>
        <v>0</v>
      </c>
      <c r="E55" s="11">
        <f t="shared" si="48"/>
        <v>0</v>
      </c>
      <c r="F55" s="11">
        <f>ANGKAS!F54</f>
        <v>0</v>
      </c>
      <c r="G55" s="11">
        <f t="shared" si="20"/>
        <v>0</v>
      </c>
      <c r="H55" s="11">
        <f>ANGKAS!H54</f>
        <v>0</v>
      </c>
      <c r="I55" s="11">
        <f t="shared" si="23"/>
        <v>0</v>
      </c>
      <c r="J55" s="10">
        <f t="shared" si="2"/>
        <v>0</v>
      </c>
      <c r="K55" s="11">
        <f>ANGKAS!J54</f>
        <v>8325000</v>
      </c>
      <c r="L55" s="11">
        <f t="shared" si="24"/>
        <v>0</v>
      </c>
      <c r="M55" s="10">
        <f t="shared" si="5"/>
        <v>65.102639296187675</v>
      </c>
      <c r="N55" s="11">
        <f>ANGKAS!L54</f>
        <v>0</v>
      </c>
      <c r="O55" s="11">
        <f t="shared" si="6"/>
        <v>65.102639296187675</v>
      </c>
      <c r="P55" s="10">
        <f t="shared" si="7"/>
        <v>0</v>
      </c>
      <c r="Q55" s="11">
        <f>ANGKAS!N54</f>
        <v>2400000</v>
      </c>
      <c r="R55" s="11">
        <f t="shared" si="8"/>
        <v>65.102639296187675</v>
      </c>
      <c r="S55" s="10">
        <f t="shared" si="9"/>
        <v>18.768328445747802</v>
      </c>
      <c r="T55" s="11">
        <f>ANGKAS!P54</f>
        <v>0</v>
      </c>
      <c r="U55" s="11">
        <f t="shared" si="10"/>
        <v>83.870967741935473</v>
      </c>
      <c r="V55" s="10">
        <f t="shared" si="11"/>
        <v>0</v>
      </c>
      <c r="W55" s="11">
        <f>ANGKAS!R54</f>
        <v>0</v>
      </c>
      <c r="X55" s="11">
        <f t="shared" si="12"/>
        <v>83.870967741935473</v>
      </c>
      <c r="Y55" s="10">
        <f t="shared" si="13"/>
        <v>0</v>
      </c>
      <c r="Z55" s="11">
        <f>ANGKAS!T54</f>
        <v>2062500</v>
      </c>
      <c r="AA55" s="11"/>
      <c r="AB55" s="10">
        <f t="shared" si="14"/>
        <v>16.129032258064516</v>
      </c>
      <c r="AC55" s="11">
        <f>ANGKAS!V54</f>
        <v>0</v>
      </c>
      <c r="AD55" s="11"/>
      <c r="AE55" s="10">
        <f t="shared" si="15"/>
        <v>0</v>
      </c>
      <c r="AF55" s="11">
        <f>ANGKAS!X54</f>
        <v>0</v>
      </c>
      <c r="AG55" s="11"/>
      <c r="AH55" s="10">
        <f t="shared" si="16"/>
        <v>0</v>
      </c>
      <c r="AI55" s="11">
        <f>ANGKAS!Z54</f>
        <v>0</v>
      </c>
      <c r="AJ55" s="11"/>
      <c r="AK55" s="10">
        <f t="shared" si="17"/>
        <v>0</v>
      </c>
      <c r="AL55" s="166"/>
      <c r="AN55" s="12">
        <f t="shared" si="29"/>
        <v>0</v>
      </c>
      <c r="AO55" s="12">
        <f t="shared" si="19"/>
        <v>99.999999999999986</v>
      </c>
    </row>
    <row r="56" spans="1:46" x14ac:dyDescent="0.25">
      <c r="A56" s="6" t="s">
        <v>48</v>
      </c>
      <c r="B56" s="158">
        <f>B7</f>
        <v>2221079390</v>
      </c>
      <c r="C56" s="158">
        <f>D56+F56+H56+K56+N56+Q56+T56+W56+Z56+AC56+AF56+AI56</f>
        <v>2221079390</v>
      </c>
      <c r="D56" s="158">
        <f>D10+D11+D13+D25+D26+D28+D30+D33+D34+D36+D37+D38+D43+D44+D45+D48+D51+D53</f>
        <v>353147016</v>
      </c>
      <c r="E56" s="158">
        <f>D56/B56*100</f>
        <v>15.899792577878092</v>
      </c>
      <c r="F56" s="158">
        <f>F10+F11+F13+F25+F26+F28+F30+F31+F33+F34+F36+F37+F38+F41+F43+F44+F45+F48+F51+F52+F53+F54+F55</f>
        <v>166480204</v>
      </c>
      <c r="G56" s="158">
        <f>F56/B56*100</f>
        <v>7.4954639059525014</v>
      </c>
      <c r="H56" s="158">
        <f>H10+H11+H13+H25+H26+H28+H30+H31+H33+H34+H36+H37+H38+H41+H43+H44+H45+H48+H51+H52+H53+H54+H55</f>
        <v>301136184</v>
      </c>
      <c r="I56" s="158"/>
      <c r="J56" s="158">
        <f t="shared" si="2"/>
        <v>13.558100865543576</v>
      </c>
      <c r="K56" s="158">
        <f>K10+K11+K13+K25+K26+K28+K30+K31+K33+K34+K36+K37+K38+K41+K43+K44+K45+K48+K51+K52+K53+K54+K55</f>
        <v>237545151</v>
      </c>
      <c r="L56" s="158"/>
      <c r="M56" s="158">
        <f t="shared" si="5"/>
        <v>10.69503197722257</v>
      </c>
      <c r="N56" s="158">
        <f>N10+N11+N13+N25+N26+N28+N30+N31+N33+N34+N36+N37+N38+N41+N43+N44+N45+N48+N51+N52+N53+N54+N55</f>
        <v>156926482</v>
      </c>
      <c r="O56" s="158"/>
      <c r="P56" s="158">
        <f t="shared" si="7"/>
        <v>7.0653252065879553</v>
      </c>
      <c r="Q56" s="158">
        <f>Q10+Q11+Q13+Q25+Q26+Q28+Q30+Q31+Q33+Q34+Q36+Q37+Q38+Q41+Q43+Q44+Q45+Q48+Q51+Q52+Q53+Q54+Q55</f>
        <v>218809905</v>
      </c>
      <c r="R56" s="158"/>
      <c r="S56" s="158">
        <f>Q56/B56*100</f>
        <v>9.8515121064627955</v>
      </c>
      <c r="T56" s="158">
        <f>T10+T11+T13+T25+T26+T28+T30+T31+T33+T34+T36+T37+T38+T41+T43+T44+T45+T48+T51+T52+T53+T54+T55</f>
        <v>229856804</v>
      </c>
      <c r="U56" s="158"/>
      <c r="V56" s="158">
        <f>T56/B56*100</f>
        <v>10.348878344236043</v>
      </c>
      <c r="W56" s="158">
        <f>W10+W11+W13+W25+W26+W28+W30+W31+W33+W34+W36+W37+W38+W41+W43+W44+W45+W48+W51+W52+W53+W54+W55</f>
        <v>167264505</v>
      </c>
      <c r="X56" s="158"/>
      <c r="Y56" s="158">
        <f t="shared" si="13"/>
        <v>7.5307756108618884</v>
      </c>
      <c r="Z56" s="158">
        <f>Z10+Z11+Z13+Z25+Z26+Z28+Z30+Z31+Z33+Z34+Z36+Z37+Z38+Z41+Z43+Z44+Z45+Z48+Z51+Z52+Z53+Z54+Z55</f>
        <v>155981974</v>
      </c>
      <c r="AA56" s="158"/>
      <c r="AB56" s="158">
        <f t="shared" si="14"/>
        <v>7.0228004772040133</v>
      </c>
      <c r="AC56" s="158">
        <f>AC10+AC11+AC13+AC25+AC26+AC28+AC30+AC31+AC33+AC34+AC36+AC37+AC38+AC41+AC43+AC44+AC45+AC48+AC51+AC52+AC53+AC54+AC55</f>
        <v>158032751</v>
      </c>
      <c r="AD56" s="158"/>
      <c r="AE56" s="158">
        <f t="shared" si="15"/>
        <v>7.1151329264281724</v>
      </c>
      <c r="AF56" s="158">
        <f>AF10+AF11+AF13+AF25+AF26+AF28+AF30+AF31+AF33+AF34+AF36+AF37+AF38+AF41+AF43+AF44+AF45+AF48+AF51+AF52+AF53+AF54+AF55</f>
        <v>70533414</v>
      </c>
      <c r="AG56" s="158"/>
      <c r="AH56" s="158">
        <f>AF56/B56*100</f>
        <v>3.1756367790167106</v>
      </c>
      <c r="AI56" s="158">
        <f>AI10+AI11+AI13+AI25+AI26+AI28+AI30+AI31+AI33+AI34+AI36+AI37+AI38+AI41+AI43+AI44+AI45+AI48+AI51+AI52+AI53+AI54+AI55</f>
        <v>5365000</v>
      </c>
      <c r="AJ56" s="158"/>
      <c r="AK56" s="158">
        <f>AI56/B56*100</f>
        <v>0.2415492226056809</v>
      </c>
      <c r="AL56" s="169"/>
      <c r="AM56" s="9"/>
      <c r="AN56" s="9"/>
      <c r="AO56" s="12">
        <f>E56+G56+J56+M56+P56+S56+V56+Y56+AB56+AE56+AH56+AK56</f>
        <v>100.00000000000001</v>
      </c>
      <c r="AP56" s="9"/>
      <c r="AQ56" s="9"/>
      <c r="AR56" s="9"/>
      <c r="AS56" s="9"/>
      <c r="AT56" s="9"/>
    </row>
    <row r="59" spans="1:46" x14ac:dyDescent="0.25">
      <c r="B59" s="27">
        <v>2269879230</v>
      </c>
    </row>
    <row r="60" spans="1:46" x14ac:dyDescent="0.25">
      <c r="B60" s="27">
        <v>2269879230</v>
      </c>
    </row>
    <row r="62" spans="1:46" x14ac:dyDescent="0.25">
      <c r="B62" s="27">
        <f>B59-B56</f>
        <v>48799840</v>
      </c>
    </row>
    <row r="65" spans="3:3" x14ac:dyDescent="0.25">
      <c r="C65" s="27">
        <f>C56-B56</f>
        <v>0</v>
      </c>
    </row>
  </sheetData>
  <mergeCells count="10">
    <mergeCell ref="A6:AI6"/>
    <mergeCell ref="A2:A4"/>
    <mergeCell ref="B2:B4"/>
    <mergeCell ref="C2:C4"/>
    <mergeCell ref="D3:J3"/>
    <mergeCell ref="D2:S2"/>
    <mergeCell ref="K3:S3"/>
    <mergeCell ref="T2:AK2"/>
    <mergeCell ref="T3:AB3"/>
    <mergeCell ref="AC3:A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396B5-1D5C-446E-96C3-ADB586B84AEE}">
  <dimension ref="A1:O59"/>
  <sheetViews>
    <sheetView view="pageBreakPreview" zoomScale="98" zoomScaleNormal="100" zoomScaleSheetLayoutView="98" workbookViewId="0">
      <selection activeCell="G12" sqref="G12"/>
    </sheetView>
  </sheetViews>
  <sheetFormatPr defaultColWidth="9.109375" defaultRowHeight="13.8" x14ac:dyDescent="0.25"/>
  <cols>
    <col min="1" max="1" width="9.109375" style="71"/>
    <col min="2" max="2" width="58.6640625" style="136" customWidth="1"/>
    <col min="3" max="3" width="23.33203125" style="74" customWidth="1"/>
    <col min="4" max="4" width="23.33203125" style="71" customWidth="1"/>
    <col min="5" max="5" width="9.109375" style="71" customWidth="1"/>
    <col min="6" max="6" width="22.5546875" style="71" customWidth="1"/>
    <col min="7" max="7" width="9.109375" style="71"/>
    <col min="8" max="8" width="24" style="71" customWidth="1"/>
    <col min="9" max="9" width="10.109375" style="71" customWidth="1"/>
    <col min="10" max="10" width="26.6640625" style="71" customWidth="1"/>
    <col min="11" max="11" width="9.109375" style="71"/>
    <col min="12" max="12" width="10.6640625" style="71" customWidth="1"/>
    <col min="13" max="13" width="10" style="71" customWidth="1"/>
    <col min="14" max="14" width="11.88671875" style="71" customWidth="1"/>
    <col min="15" max="16384" width="9.109375" style="71"/>
  </cols>
  <sheetData>
    <row r="1" spans="1:15" ht="17.399999999999999" x14ac:dyDescent="0.3">
      <c r="A1" s="194" t="s">
        <v>139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5" ht="17.399999999999999" x14ac:dyDescent="0.3">
      <c r="A2" s="194" t="s">
        <v>136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17.399999999999999" x14ac:dyDescent="0.3">
      <c r="A3" s="194" t="s">
        <v>92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x14ac:dyDescent="0.25">
      <c r="A4" s="72"/>
      <c r="B4" s="73"/>
      <c r="D4" s="75"/>
      <c r="F4" s="76"/>
      <c r="O4" s="77"/>
    </row>
    <row r="5" spans="1:15" x14ac:dyDescent="0.25">
      <c r="A5" s="78"/>
      <c r="B5" s="79"/>
      <c r="C5" s="78"/>
      <c r="D5" s="80"/>
      <c r="E5" s="81"/>
      <c r="F5" s="82"/>
      <c r="G5" s="81"/>
      <c r="H5" s="81"/>
      <c r="I5" s="81"/>
      <c r="N5" s="83"/>
    </row>
    <row r="6" spans="1:15" ht="45.75" customHeight="1" x14ac:dyDescent="0.25">
      <c r="A6" s="70" t="s">
        <v>93</v>
      </c>
      <c r="B6" s="84" t="s">
        <v>94</v>
      </c>
      <c r="C6" s="70" t="s">
        <v>95</v>
      </c>
      <c r="D6" s="193" t="s">
        <v>96</v>
      </c>
      <c r="E6" s="193"/>
      <c r="F6" s="193"/>
      <c r="G6" s="193"/>
      <c r="H6" s="193"/>
      <c r="I6" s="193"/>
      <c r="J6" s="193"/>
      <c r="K6" s="193"/>
      <c r="L6" s="193" t="s">
        <v>140</v>
      </c>
      <c r="M6" s="193"/>
      <c r="N6" s="137" t="s">
        <v>97</v>
      </c>
      <c r="O6" s="145"/>
    </row>
    <row r="7" spans="1:15" ht="27.6" x14ac:dyDescent="0.25">
      <c r="A7" s="70"/>
      <c r="B7" s="84"/>
      <c r="C7" s="70"/>
      <c r="D7" s="193" t="s">
        <v>98</v>
      </c>
      <c r="E7" s="193"/>
      <c r="F7" s="193" t="s">
        <v>99</v>
      </c>
      <c r="G7" s="193"/>
      <c r="H7" s="193" t="s">
        <v>100</v>
      </c>
      <c r="I7" s="193"/>
      <c r="J7" s="193" t="s">
        <v>101</v>
      </c>
      <c r="K7" s="193"/>
      <c r="L7" s="84" t="s">
        <v>102</v>
      </c>
      <c r="M7" s="84" t="s">
        <v>103</v>
      </c>
      <c r="N7" s="138"/>
      <c r="O7" s="145"/>
    </row>
    <row r="8" spans="1:15" x14ac:dyDescent="0.25">
      <c r="A8" s="70"/>
      <c r="B8" s="84"/>
      <c r="C8" s="70" t="s">
        <v>104</v>
      </c>
      <c r="D8" s="85" t="s">
        <v>105</v>
      </c>
      <c r="E8" s="70" t="s">
        <v>106</v>
      </c>
      <c r="F8" s="86" t="s">
        <v>105</v>
      </c>
      <c r="G8" s="70" t="s">
        <v>106</v>
      </c>
      <c r="H8" s="70" t="s">
        <v>105</v>
      </c>
      <c r="I8" s="70" t="s">
        <v>106</v>
      </c>
      <c r="J8" s="70" t="s">
        <v>105</v>
      </c>
      <c r="K8" s="70" t="s">
        <v>106</v>
      </c>
      <c r="L8" s="70" t="s">
        <v>106</v>
      </c>
      <c r="M8" s="70" t="s">
        <v>106</v>
      </c>
      <c r="N8" s="138"/>
      <c r="O8" s="146"/>
    </row>
    <row r="9" spans="1:15" x14ac:dyDescent="0.25">
      <c r="A9" s="70">
        <v>1</v>
      </c>
      <c r="B9" s="84">
        <v>2</v>
      </c>
      <c r="C9" s="70">
        <v>3</v>
      </c>
      <c r="D9" s="85">
        <v>4</v>
      </c>
      <c r="E9" s="70">
        <v>5</v>
      </c>
      <c r="F9" s="85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138">
        <v>14</v>
      </c>
      <c r="O9" s="147"/>
    </row>
    <row r="10" spans="1:15" x14ac:dyDescent="0.25">
      <c r="A10" s="70"/>
      <c r="B10" s="87" t="s">
        <v>107</v>
      </c>
      <c r="C10" s="70"/>
      <c r="D10" s="85"/>
      <c r="E10" s="70"/>
      <c r="F10" s="86"/>
      <c r="G10" s="70"/>
      <c r="H10" s="70"/>
      <c r="I10" s="70"/>
      <c r="J10" s="70"/>
      <c r="K10" s="70"/>
      <c r="L10" s="70"/>
      <c r="M10" s="70"/>
      <c r="N10" s="138"/>
      <c r="O10" s="147"/>
    </row>
    <row r="11" spans="1:15" ht="15" x14ac:dyDescent="0.25">
      <c r="A11" s="88"/>
      <c r="B11" s="89" t="s">
        <v>92</v>
      </c>
      <c r="C11" s="90">
        <f>C12+C32+C39+C42</f>
        <v>2269879230</v>
      </c>
      <c r="D11" s="91">
        <f>D12+D32+D39+D42</f>
        <v>0</v>
      </c>
      <c r="E11" s="91">
        <f>D11/C11*100</f>
        <v>0</v>
      </c>
      <c r="F11" s="92">
        <f>F12+F32+F39+F42</f>
        <v>126380498</v>
      </c>
      <c r="G11" s="91">
        <f>F11/C11*100</f>
        <v>5.5677190367524529</v>
      </c>
      <c r="H11" s="91">
        <f>SUM(H12+H32+H39+H42)</f>
        <v>353147016</v>
      </c>
      <c r="I11" s="91">
        <f>H11/C11*100</f>
        <v>15.557964993582498</v>
      </c>
      <c r="J11" s="91">
        <f>SUM(J12+J32+J39+J42)</f>
        <v>126380498</v>
      </c>
      <c r="K11" s="91">
        <f>SUM(J11/C11)*100</f>
        <v>5.5677190367524529</v>
      </c>
      <c r="L11" s="91">
        <f>RKO!E7</f>
        <v>15.899792577878092</v>
      </c>
      <c r="M11" s="91">
        <f>K11</f>
        <v>5.5677190367524529</v>
      </c>
      <c r="N11" s="139"/>
      <c r="O11" s="148"/>
    </row>
    <row r="12" spans="1:15" ht="27.6" x14ac:dyDescent="0.25">
      <c r="A12" s="66" t="s">
        <v>108</v>
      </c>
      <c r="B12" s="69" t="s">
        <v>22</v>
      </c>
      <c r="C12" s="94">
        <f>C13+C16+C20+C22+C25+C28</f>
        <v>2158236230</v>
      </c>
      <c r="D12" s="94">
        <f>D13+D16+D20+D22+D25+D28</f>
        <v>0</v>
      </c>
      <c r="E12" s="96">
        <f>D12/C12*100</f>
        <v>0</v>
      </c>
      <c r="F12" s="94">
        <f>F13+F16+F20+F22+F25+F28</f>
        <v>126380498</v>
      </c>
      <c r="G12" s="96">
        <f t="shared" ref="G12:G48" si="0">F12/C12*100</f>
        <v>5.8557305378938986</v>
      </c>
      <c r="H12" s="94">
        <f>H13+H16+H20+H22+H25+H28</f>
        <v>347747016</v>
      </c>
      <c r="I12" s="95">
        <f>H12/C12*100</f>
        <v>16.112555760404412</v>
      </c>
      <c r="J12" s="94">
        <f>J13+J16+J20+J22+J25+J28</f>
        <v>126380498</v>
      </c>
      <c r="K12" s="96">
        <f>SUM(J12/C12)*100</f>
        <v>5.8557305378938986</v>
      </c>
      <c r="L12" s="96">
        <f>RKO!E8</f>
        <v>16.343320756944141</v>
      </c>
      <c r="M12" s="96">
        <f>K12</f>
        <v>5.8557305378938986</v>
      </c>
      <c r="N12" s="140"/>
      <c r="O12" s="149"/>
    </row>
    <row r="13" spans="1:15" ht="27.6" x14ac:dyDescent="0.25">
      <c r="A13" s="97"/>
      <c r="B13" s="67" t="s">
        <v>109</v>
      </c>
      <c r="C13" s="98">
        <f>C14+C15</f>
        <v>3925900</v>
      </c>
      <c r="D13" s="99">
        <f>D14+D15</f>
        <v>0</v>
      </c>
      <c r="E13" s="95">
        <f t="shared" ref="E13:E48" si="1">D13/C13*100</f>
        <v>0</v>
      </c>
      <c r="F13" s="100">
        <f>F14+F15</f>
        <v>0</v>
      </c>
      <c r="G13" s="95">
        <f t="shared" si="0"/>
        <v>0</v>
      </c>
      <c r="H13" s="101">
        <f>SUM(H14+H15)</f>
        <v>2435000</v>
      </c>
      <c r="I13" s="95">
        <f>H13/C13*100</f>
        <v>62.023994498076874</v>
      </c>
      <c r="J13" s="101">
        <f>SUM(J14+J15)</f>
        <v>0</v>
      </c>
      <c r="K13" s="95">
        <f>SUM(J13/C13)*100</f>
        <v>0</v>
      </c>
      <c r="L13" s="99">
        <f>RKO!E9</f>
        <v>62.023994498076874</v>
      </c>
      <c r="M13" s="96">
        <f t="shared" ref="M13:M48" si="2">K13</f>
        <v>0</v>
      </c>
      <c r="N13" s="141"/>
      <c r="O13" s="149"/>
    </row>
    <row r="14" spans="1:15" x14ac:dyDescent="0.25">
      <c r="A14" s="70"/>
      <c r="B14" s="68" t="s">
        <v>24</v>
      </c>
      <c r="C14" s="102">
        <v>2239300</v>
      </c>
      <c r="D14" s="103">
        <v>0</v>
      </c>
      <c r="E14" s="95">
        <f>D14/C14*100</f>
        <v>0</v>
      </c>
      <c r="F14" s="104"/>
      <c r="G14" s="95">
        <f t="shared" si="0"/>
        <v>0</v>
      </c>
      <c r="H14" s="151">
        <f>ANGKAS!E9</f>
        <v>1390000</v>
      </c>
      <c r="I14" s="95">
        <f t="shared" ref="I14:I48" si="3">H14/C14*100</f>
        <v>62.072969231456256</v>
      </c>
      <c r="J14" s="63">
        <f>D14+F14</f>
        <v>0</v>
      </c>
      <c r="K14" s="95">
        <f>SUM(J14/C14)*100</f>
        <v>0</v>
      </c>
      <c r="L14" s="114">
        <f>RKO!E10</f>
        <v>62.072969231456256</v>
      </c>
      <c r="M14" s="96">
        <f t="shared" si="2"/>
        <v>0</v>
      </c>
      <c r="N14" s="142"/>
      <c r="O14" s="150"/>
    </row>
    <row r="15" spans="1:15" ht="27.6" x14ac:dyDescent="0.25">
      <c r="A15" s="70"/>
      <c r="B15" s="68" t="s">
        <v>25</v>
      </c>
      <c r="C15" s="102">
        <v>1686600</v>
      </c>
      <c r="D15" s="103">
        <v>0</v>
      </c>
      <c r="E15" s="95">
        <f>D15/C15*100</f>
        <v>0</v>
      </c>
      <c r="F15" s="105"/>
      <c r="G15" s="95">
        <f t="shared" si="0"/>
        <v>0</v>
      </c>
      <c r="H15" s="151">
        <f>ANGKAS!E10</f>
        <v>1045000</v>
      </c>
      <c r="I15" s="95">
        <f t="shared" si="3"/>
        <v>61.958970710304747</v>
      </c>
      <c r="J15" s="64">
        <f>D15+F15</f>
        <v>0</v>
      </c>
      <c r="K15" s="95">
        <f t="shared" ref="K15:K48" si="4">SUM(J15/C15)*100</f>
        <v>0</v>
      </c>
      <c r="L15" s="114">
        <f>RKO!E11</f>
        <v>61.958970710304747</v>
      </c>
      <c r="M15" s="114">
        <f t="shared" si="2"/>
        <v>0</v>
      </c>
      <c r="N15" s="142"/>
      <c r="O15" s="150"/>
    </row>
    <row r="16" spans="1:15" x14ac:dyDescent="0.25">
      <c r="A16" s="106"/>
      <c r="B16" s="67" t="s">
        <v>110</v>
      </c>
      <c r="C16" s="98">
        <f>SUM(C17:C19)</f>
        <v>1902720530</v>
      </c>
      <c r="D16" s="99">
        <f>SUM(D17:D19)</f>
        <v>0</v>
      </c>
      <c r="E16" s="95">
        <f>D16/C16*100</f>
        <v>0</v>
      </c>
      <c r="F16" s="99">
        <f>SUM(F17:F19)</f>
        <v>126380498</v>
      </c>
      <c r="G16" s="95">
        <f t="shared" si="0"/>
        <v>6.6420946222722472</v>
      </c>
      <c r="H16" s="99">
        <f>SUM(H17:H19)</f>
        <v>301130116</v>
      </c>
      <c r="I16" s="95">
        <f t="shared" si="3"/>
        <v>15.82629247186396</v>
      </c>
      <c r="J16" s="99">
        <f>SUM(J17+J19)</f>
        <v>126380498</v>
      </c>
      <c r="K16" s="95">
        <f t="shared" si="4"/>
        <v>6.6420946222722472</v>
      </c>
      <c r="L16" s="99">
        <f>RKO!E12</f>
        <v>15.826290309257619</v>
      </c>
      <c r="M16" s="96">
        <f t="shared" si="2"/>
        <v>6.6420946222722472</v>
      </c>
      <c r="N16" s="143"/>
      <c r="O16" s="150"/>
    </row>
    <row r="17" spans="1:15" x14ac:dyDescent="0.25">
      <c r="A17" s="70"/>
      <c r="B17" s="68" t="s">
        <v>27</v>
      </c>
      <c r="C17" s="102">
        <v>1876060530</v>
      </c>
      <c r="D17" s="103">
        <v>0</v>
      </c>
      <c r="E17" s="95">
        <f t="shared" si="1"/>
        <v>0</v>
      </c>
      <c r="F17" s="105">
        <v>126380498</v>
      </c>
      <c r="G17" s="95">
        <f>F17/C17*100</f>
        <v>6.7364829641184345</v>
      </c>
      <c r="H17" s="151">
        <f>ANGKAS!E12</f>
        <v>295492616</v>
      </c>
      <c r="I17" s="95">
        <f>H17/C17*100</f>
        <v>15.750697340239869</v>
      </c>
      <c r="J17" s="65">
        <f>D17+F17</f>
        <v>126380498</v>
      </c>
      <c r="K17" s="95">
        <f>SUM(J17/C17)*100</f>
        <v>6.7364829641184345</v>
      </c>
      <c r="L17" s="114">
        <f>RKO!E13</f>
        <v>15.750695157378136</v>
      </c>
      <c r="M17" s="96">
        <f>K17</f>
        <v>6.7364829641184345</v>
      </c>
      <c r="N17" s="142"/>
      <c r="O17" s="150"/>
    </row>
    <row r="18" spans="1:15" ht="27.6" x14ac:dyDescent="0.25">
      <c r="A18" s="70"/>
      <c r="B18" s="68" t="s">
        <v>28</v>
      </c>
      <c r="C18" s="102">
        <v>24385000</v>
      </c>
      <c r="D18" s="103">
        <v>0</v>
      </c>
      <c r="E18" s="95"/>
      <c r="F18" s="105"/>
      <c r="G18" s="95"/>
      <c r="H18" s="151">
        <f>ANGKAS!E24</f>
        <v>5637500</v>
      </c>
      <c r="I18" s="95"/>
      <c r="J18" s="65">
        <f>D18+F18</f>
        <v>0</v>
      </c>
      <c r="K18" s="95">
        <f>SUM(J18/C18)*100</f>
        <v>0</v>
      </c>
      <c r="L18" s="114">
        <f>RKO!E25</f>
        <v>23.118720524912856</v>
      </c>
      <c r="M18" s="114">
        <f t="shared" si="2"/>
        <v>0</v>
      </c>
      <c r="N18" s="142"/>
      <c r="O18" s="150"/>
    </row>
    <row r="19" spans="1:15" ht="27.6" x14ac:dyDescent="0.25">
      <c r="A19" s="70"/>
      <c r="B19" s="68" t="s">
        <v>29</v>
      </c>
      <c r="C19" s="102">
        <v>2275000</v>
      </c>
      <c r="D19" s="103">
        <v>0</v>
      </c>
      <c r="E19" s="95">
        <f t="shared" si="1"/>
        <v>0</v>
      </c>
      <c r="F19" s="105"/>
      <c r="G19" s="95">
        <f t="shared" si="0"/>
        <v>0</v>
      </c>
      <c r="H19" s="95">
        <f>ANGKAS!E25</f>
        <v>0</v>
      </c>
      <c r="I19" s="95">
        <f>H19/C19*100</f>
        <v>0</v>
      </c>
      <c r="J19" s="65">
        <f>D19+F19</f>
        <v>0</v>
      </c>
      <c r="K19" s="95">
        <f>SUM(J19/C19)*100</f>
        <v>0</v>
      </c>
      <c r="L19" s="114">
        <f>RKO!E26</f>
        <v>0</v>
      </c>
      <c r="M19" s="114">
        <f t="shared" si="2"/>
        <v>0</v>
      </c>
      <c r="N19" s="142"/>
      <c r="O19" s="150"/>
    </row>
    <row r="20" spans="1:15" x14ac:dyDescent="0.25">
      <c r="A20" s="106"/>
      <c r="B20" s="67" t="s">
        <v>111</v>
      </c>
      <c r="C20" s="107">
        <f>C21</f>
        <v>87021700</v>
      </c>
      <c r="D20" s="99">
        <f>D21</f>
        <v>0</v>
      </c>
      <c r="E20" s="95">
        <f t="shared" si="1"/>
        <v>0</v>
      </c>
      <c r="F20" s="108">
        <f>F21</f>
        <v>0</v>
      </c>
      <c r="G20" s="95">
        <f t="shared" si="0"/>
        <v>0</v>
      </c>
      <c r="H20" s="99">
        <f>SUM(H21)</f>
        <v>17664200</v>
      </c>
      <c r="I20" s="95">
        <f t="shared" si="3"/>
        <v>20.298615172997081</v>
      </c>
      <c r="J20" s="99">
        <f>SUM(J21)</f>
        <v>0</v>
      </c>
      <c r="K20" s="95">
        <f t="shared" si="4"/>
        <v>0</v>
      </c>
      <c r="L20" s="99">
        <f>RKO!E27</f>
        <v>28.630333481907694</v>
      </c>
      <c r="M20" s="96">
        <f t="shared" si="2"/>
        <v>0</v>
      </c>
      <c r="N20" s="143"/>
      <c r="O20" s="150"/>
    </row>
    <row r="21" spans="1:15" x14ac:dyDescent="0.25">
      <c r="A21" s="70"/>
      <c r="B21" s="68" t="s">
        <v>31</v>
      </c>
      <c r="C21" s="102">
        <v>87021700</v>
      </c>
      <c r="D21" s="103">
        <v>0</v>
      </c>
      <c r="E21" s="95">
        <f t="shared" si="1"/>
        <v>0</v>
      </c>
      <c r="F21" s="105"/>
      <c r="G21" s="95">
        <f t="shared" si="0"/>
        <v>0</v>
      </c>
      <c r="H21" s="151">
        <f>ANGKAS!E27</f>
        <v>17664200</v>
      </c>
      <c r="I21" s="95">
        <f t="shared" si="3"/>
        <v>20.298615172997081</v>
      </c>
      <c r="J21" s="64">
        <f>D21+F21</f>
        <v>0</v>
      </c>
      <c r="K21" s="95">
        <f t="shared" si="4"/>
        <v>0</v>
      </c>
      <c r="L21" s="114">
        <f>RKO!E28</f>
        <v>28.630333481907694</v>
      </c>
      <c r="M21" s="114">
        <f t="shared" si="2"/>
        <v>0</v>
      </c>
      <c r="N21" s="142"/>
      <c r="O21" s="150"/>
    </row>
    <row r="22" spans="1:15" ht="27.6" x14ac:dyDescent="0.25">
      <c r="A22" s="109"/>
      <c r="B22" s="67" t="s">
        <v>112</v>
      </c>
      <c r="C22" s="107">
        <f>SUM(C23:C24)</f>
        <v>41372900</v>
      </c>
      <c r="D22" s="110">
        <f>SUM(D23:D24)</f>
        <v>0</v>
      </c>
      <c r="E22" s="95">
        <f t="shared" si="1"/>
        <v>0</v>
      </c>
      <c r="F22" s="110">
        <f>SUM(F23:F24)</f>
        <v>0</v>
      </c>
      <c r="G22" s="95">
        <f t="shared" si="0"/>
        <v>0</v>
      </c>
      <c r="H22" s="110">
        <f>SUM(H23:H24)</f>
        <v>0</v>
      </c>
      <c r="I22" s="95">
        <f t="shared" si="3"/>
        <v>0</v>
      </c>
      <c r="J22" s="110">
        <f>SUM(J23:J24)</f>
        <v>0</v>
      </c>
      <c r="K22" s="95">
        <f t="shared" si="4"/>
        <v>0</v>
      </c>
      <c r="L22" s="99">
        <f>RKO!E29</f>
        <v>0</v>
      </c>
      <c r="M22" s="96">
        <f t="shared" si="2"/>
        <v>0</v>
      </c>
      <c r="N22" s="143"/>
      <c r="O22" s="150"/>
    </row>
    <row r="23" spans="1:15" x14ac:dyDescent="0.25">
      <c r="A23" s="70"/>
      <c r="B23" s="68" t="s">
        <v>49</v>
      </c>
      <c r="C23" s="102">
        <v>16293600</v>
      </c>
      <c r="D23" s="103">
        <v>0</v>
      </c>
      <c r="E23" s="95">
        <f t="shared" si="1"/>
        <v>0</v>
      </c>
      <c r="F23" s="105"/>
      <c r="G23" s="95">
        <f t="shared" si="0"/>
        <v>0</v>
      </c>
      <c r="H23" s="95">
        <f>ANGKAS!E29</f>
        <v>0</v>
      </c>
      <c r="I23" s="95">
        <f t="shared" si="3"/>
        <v>0</v>
      </c>
      <c r="J23" s="64">
        <f>D23+F23</f>
        <v>0</v>
      </c>
      <c r="K23" s="95">
        <f t="shared" si="4"/>
        <v>0</v>
      </c>
      <c r="L23" s="114">
        <f>RKO!E30</f>
        <v>0</v>
      </c>
      <c r="M23" s="114">
        <f t="shared" si="2"/>
        <v>0</v>
      </c>
      <c r="N23" s="142"/>
      <c r="O23" s="150"/>
    </row>
    <row r="24" spans="1:15" x14ac:dyDescent="0.25">
      <c r="A24" s="70"/>
      <c r="B24" s="68" t="s">
        <v>33</v>
      </c>
      <c r="C24" s="102">
        <v>25079300</v>
      </c>
      <c r="D24" s="103">
        <v>0</v>
      </c>
      <c r="E24" s="95"/>
      <c r="F24" s="105"/>
      <c r="G24" s="95"/>
      <c r="H24" s="95">
        <f>ANGKAS!E30</f>
        <v>0</v>
      </c>
      <c r="I24" s="95"/>
      <c r="J24" s="64"/>
      <c r="K24" s="95"/>
      <c r="L24" s="114">
        <f>RKO!E31</f>
        <v>0</v>
      </c>
      <c r="M24" s="114">
        <f t="shared" si="2"/>
        <v>0</v>
      </c>
      <c r="N24" s="142"/>
      <c r="O24" s="150"/>
    </row>
    <row r="25" spans="1:15" ht="27.6" x14ac:dyDescent="0.25">
      <c r="A25" s="106"/>
      <c r="B25" s="67" t="s">
        <v>113</v>
      </c>
      <c r="C25" s="98">
        <f>SUM(C26:C27)</f>
        <v>70381200</v>
      </c>
      <c r="D25" s="99">
        <f>SUM(D26:D27)</f>
        <v>0</v>
      </c>
      <c r="E25" s="95">
        <f t="shared" si="1"/>
        <v>0</v>
      </c>
      <c r="F25" s="99">
        <f>SUM(F26:F27)</f>
        <v>0</v>
      </c>
      <c r="G25" s="95">
        <f t="shared" si="0"/>
        <v>0</v>
      </c>
      <c r="H25" s="99">
        <f>SUM(H26:H27)</f>
        <v>10241200</v>
      </c>
      <c r="I25" s="95">
        <f t="shared" si="3"/>
        <v>14.551044881303529</v>
      </c>
      <c r="J25" s="99">
        <f>SUM(J26:J27)</f>
        <v>0</v>
      </c>
      <c r="K25" s="95">
        <f t="shared" si="4"/>
        <v>0</v>
      </c>
      <c r="L25" s="99">
        <f>RKO!E32</f>
        <v>14.803443710140908</v>
      </c>
      <c r="M25" s="96">
        <f t="shared" si="2"/>
        <v>0</v>
      </c>
      <c r="N25" s="143"/>
      <c r="O25" s="150"/>
    </row>
    <row r="26" spans="1:15" x14ac:dyDescent="0.25">
      <c r="A26" s="70"/>
      <c r="B26" s="68" t="s">
        <v>114</v>
      </c>
      <c r="C26" s="102">
        <v>8400000</v>
      </c>
      <c r="D26" s="103">
        <v>0</v>
      </c>
      <c r="E26" s="95">
        <f t="shared" si="1"/>
        <v>0</v>
      </c>
      <c r="F26" s="105"/>
      <c r="G26" s="95">
        <f t="shared" si="0"/>
        <v>0</v>
      </c>
      <c r="H26" s="151">
        <f>ANGKAS!E32</f>
        <v>600000</v>
      </c>
      <c r="I26" s="95">
        <f t="shared" si="3"/>
        <v>7.1428571428571423</v>
      </c>
      <c r="J26" s="65">
        <f>D26+F26</f>
        <v>0</v>
      </c>
      <c r="K26" s="95">
        <f t="shared" si="4"/>
        <v>0</v>
      </c>
      <c r="L26" s="114">
        <f>RKO!E33</f>
        <v>8.3333333333333321</v>
      </c>
      <c r="M26" s="114">
        <f t="shared" si="2"/>
        <v>0</v>
      </c>
      <c r="N26" s="142"/>
      <c r="O26" s="150"/>
    </row>
    <row r="27" spans="1:15" x14ac:dyDescent="0.25">
      <c r="A27" s="70"/>
      <c r="B27" s="68" t="s">
        <v>115</v>
      </c>
      <c r="C27" s="102">
        <v>61981200</v>
      </c>
      <c r="D27" s="103">
        <v>0</v>
      </c>
      <c r="E27" s="95">
        <f t="shared" si="1"/>
        <v>0</v>
      </c>
      <c r="F27" s="105"/>
      <c r="G27" s="95">
        <f t="shared" si="0"/>
        <v>0</v>
      </c>
      <c r="H27" s="151">
        <f>ANGKAS!E33</f>
        <v>9641200</v>
      </c>
      <c r="I27" s="95">
        <f t="shared" si="3"/>
        <v>15.555039269972184</v>
      </c>
      <c r="J27" s="65">
        <f>D27+F27</f>
        <v>0</v>
      </c>
      <c r="K27" s="95">
        <f t="shared" si="4"/>
        <v>0</v>
      </c>
      <c r="L27" s="114">
        <f>RKO!E34</f>
        <v>15.555039269972184</v>
      </c>
      <c r="M27" s="114">
        <f t="shared" si="2"/>
        <v>0</v>
      </c>
      <c r="N27" s="142"/>
      <c r="O27" s="150"/>
    </row>
    <row r="28" spans="1:15" ht="27.6" x14ac:dyDescent="0.25">
      <c r="A28" s="106"/>
      <c r="B28" s="67" t="s">
        <v>116</v>
      </c>
      <c r="C28" s="98">
        <f>SUM(C29:C31)</f>
        <v>52814000</v>
      </c>
      <c r="D28" s="99">
        <f>SUM(D29:D31)</f>
        <v>0</v>
      </c>
      <c r="E28" s="95">
        <f t="shared" si="1"/>
        <v>0</v>
      </c>
      <c r="F28" s="99">
        <f>SUM(F29:F31)</f>
        <v>0</v>
      </c>
      <c r="G28" s="95">
        <f t="shared" si="0"/>
        <v>0</v>
      </c>
      <c r="H28" s="99">
        <f>SUM(H29:H31)</f>
        <v>16276500</v>
      </c>
      <c r="I28" s="95">
        <f t="shared" si="3"/>
        <v>30.818532964744193</v>
      </c>
      <c r="J28" s="99">
        <f>SUM(J29:J31)</f>
        <v>0</v>
      </c>
      <c r="K28" s="95">
        <f t="shared" si="4"/>
        <v>0</v>
      </c>
      <c r="L28" s="99">
        <f>RKO!E35</f>
        <v>33.309798624754421</v>
      </c>
      <c r="M28" s="96">
        <f t="shared" si="2"/>
        <v>0</v>
      </c>
      <c r="N28" s="143"/>
      <c r="O28" s="150"/>
    </row>
    <row r="29" spans="1:15" ht="27.6" x14ac:dyDescent="0.25">
      <c r="A29" s="70"/>
      <c r="B29" s="68" t="s">
        <v>117</v>
      </c>
      <c r="C29" s="102">
        <v>49350000</v>
      </c>
      <c r="D29" s="103">
        <v>0</v>
      </c>
      <c r="E29" s="95">
        <f t="shared" si="1"/>
        <v>0</v>
      </c>
      <c r="F29" s="105"/>
      <c r="G29" s="95">
        <f t="shared" si="0"/>
        <v>0</v>
      </c>
      <c r="H29" s="151">
        <f>ANGKAS!E35</f>
        <v>12812500</v>
      </c>
      <c r="I29" s="95">
        <f t="shared" si="3"/>
        <v>25.962512664640325</v>
      </c>
      <c r="J29" s="64">
        <f>D29+F29</f>
        <v>0</v>
      </c>
      <c r="K29" s="95">
        <f t="shared" si="4"/>
        <v>0</v>
      </c>
      <c r="L29" s="114">
        <f>RKO!E36</f>
        <v>28.221365638766521</v>
      </c>
      <c r="M29" s="114">
        <f t="shared" si="2"/>
        <v>0</v>
      </c>
      <c r="N29" s="142"/>
      <c r="O29" s="150"/>
    </row>
    <row r="30" spans="1:15" ht="27.6" x14ac:dyDescent="0.25">
      <c r="A30" s="70"/>
      <c r="B30" s="68" t="s">
        <v>118</v>
      </c>
      <c r="C30" s="102">
        <v>0</v>
      </c>
      <c r="D30" s="103">
        <v>0</v>
      </c>
      <c r="E30" s="95"/>
      <c r="F30" s="105">
        <v>0</v>
      </c>
      <c r="G30" s="95" t="e">
        <f>F30/C30*100</f>
        <v>#DIV/0!</v>
      </c>
      <c r="H30" s="151">
        <f>ANGKAS!E36</f>
        <v>0</v>
      </c>
      <c r="I30" s="95" t="e">
        <f t="shared" si="3"/>
        <v>#DIV/0!</v>
      </c>
      <c r="J30" s="64">
        <f>D30+F30</f>
        <v>0</v>
      </c>
      <c r="K30" s="95" t="e">
        <f t="shared" si="4"/>
        <v>#DIV/0!</v>
      </c>
      <c r="L30" s="114">
        <f>RKO!E37</f>
        <v>0</v>
      </c>
      <c r="M30" s="114" t="e">
        <f t="shared" si="2"/>
        <v>#DIV/0!</v>
      </c>
      <c r="N30" s="142"/>
      <c r="O30" s="150"/>
    </row>
    <row r="31" spans="1:15" ht="27.6" x14ac:dyDescent="0.25">
      <c r="A31" s="70"/>
      <c r="B31" s="68" t="s">
        <v>119</v>
      </c>
      <c r="C31" s="102">
        <v>3464000</v>
      </c>
      <c r="D31" s="103">
        <v>0</v>
      </c>
      <c r="E31" s="95"/>
      <c r="F31" s="105"/>
      <c r="G31" s="95">
        <f>F30/C31*100</f>
        <v>0</v>
      </c>
      <c r="H31" s="151">
        <f>ANGKAS!E37</f>
        <v>3464000</v>
      </c>
      <c r="I31" s="95">
        <f t="shared" si="3"/>
        <v>100</v>
      </c>
      <c r="J31" s="64">
        <f>D31+F31</f>
        <v>0</v>
      </c>
      <c r="K31" s="95">
        <f t="shared" si="4"/>
        <v>0</v>
      </c>
      <c r="L31" s="114">
        <f>RKO!E38</f>
        <v>100</v>
      </c>
      <c r="M31" s="114">
        <f t="shared" si="2"/>
        <v>0</v>
      </c>
      <c r="N31" s="142"/>
      <c r="O31" s="150"/>
    </row>
    <row r="32" spans="1:15" ht="27.6" x14ac:dyDescent="0.25">
      <c r="A32" s="66" t="s">
        <v>120</v>
      </c>
      <c r="B32" s="69" t="s">
        <v>121</v>
      </c>
      <c r="C32" s="111">
        <f>C33+C35</f>
        <v>58620500</v>
      </c>
      <c r="D32" s="111">
        <f>D33+D35</f>
        <v>0</v>
      </c>
      <c r="E32" s="95">
        <f t="shared" si="1"/>
        <v>0</v>
      </c>
      <c r="F32" s="111">
        <f>F33+F35</f>
        <v>0</v>
      </c>
      <c r="G32" s="95">
        <f t="shared" si="0"/>
        <v>0</v>
      </c>
      <c r="H32" s="111">
        <f>H33+H35</f>
        <v>900000</v>
      </c>
      <c r="I32" s="95">
        <f t="shared" si="3"/>
        <v>1.5352990847911565</v>
      </c>
      <c r="J32" s="111">
        <f>J33+J35</f>
        <v>0</v>
      </c>
      <c r="K32" s="95">
        <f>SUM(J32/C32)*100</f>
        <v>0</v>
      </c>
      <c r="L32" s="99">
        <f>RKO!E39</f>
        <v>1.7970492451394808</v>
      </c>
      <c r="M32" s="96">
        <f t="shared" si="2"/>
        <v>0</v>
      </c>
      <c r="N32" s="144"/>
      <c r="O32" s="150"/>
    </row>
    <row r="33" spans="1:15" ht="27.6" x14ac:dyDescent="0.25">
      <c r="A33" s="109"/>
      <c r="B33" s="67" t="s">
        <v>50</v>
      </c>
      <c r="C33" s="98">
        <f>C34</f>
        <v>10382500</v>
      </c>
      <c r="D33" s="99">
        <f>D34</f>
        <v>0</v>
      </c>
      <c r="E33" s="95"/>
      <c r="F33" s="99">
        <f>F34</f>
        <v>0</v>
      </c>
      <c r="G33" s="95"/>
      <c r="H33" s="99">
        <f>H34</f>
        <v>0</v>
      </c>
      <c r="I33" s="95"/>
      <c r="J33" s="99">
        <f>J34</f>
        <v>0</v>
      </c>
      <c r="K33" s="95"/>
      <c r="L33" s="99">
        <f>RKO!E40</f>
        <v>0</v>
      </c>
      <c r="M33" s="96">
        <f t="shared" si="2"/>
        <v>0</v>
      </c>
      <c r="N33" s="143"/>
      <c r="O33" s="150"/>
    </row>
    <row r="34" spans="1:15" ht="41.4" x14ac:dyDescent="0.25">
      <c r="A34" s="112"/>
      <c r="B34" s="68" t="s">
        <v>51</v>
      </c>
      <c r="C34" s="113">
        <v>10382500</v>
      </c>
      <c r="D34" s="103">
        <v>0</v>
      </c>
      <c r="E34" s="114"/>
      <c r="F34" s="115"/>
      <c r="G34" s="114"/>
      <c r="H34" s="152">
        <f>ANGKAS!E40</f>
        <v>0</v>
      </c>
      <c r="I34" s="114"/>
      <c r="J34" s="114"/>
      <c r="K34" s="114"/>
      <c r="L34" s="114">
        <f>RKO!E41</f>
        <v>0</v>
      </c>
      <c r="M34" s="114">
        <f t="shared" si="2"/>
        <v>0</v>
      </c>
      <c r="N34" s="142"/>
      <c r="O34" s="150"/>
    </row>
    <row r="35" spans="1:15" ht="27.6" x14ac:dyDescent="0.25">
      <c r="A35" s="109"/>
      <c r="B35" s="67" t="s">
        <v>122</v>
      </c>
      <c r="C35" s="98">
        <f>SUM(C36:C38)</f>
        <v>48238000</v>
      </c>
      <c r="D35" s="99">
        <f>SUM(D36:D38)</f>
        <v>0</v>
      </c>
      <c r="E35" s="95">
        <f t="shared" si="1"/>
        <v>0</v>
      </c>
      <c r="F35" s="99">
        <f>SUM(F36:F38)</f>
        <v>0</v>
      </c>
      <c r="G35" s="95">
        <f>F35/C35*100</f>
        <v>0</v>
      </c>
      <c r="H35" s="99">
        <f>SUM(H36:H38)</f>
        <v>900000</v>
      </c>
      <c r="I35" s="95">
        <f>H35/C35*100</f>
        <v>1.8657489945685972</v>
      </c>
      <c r="J35" s="99">
        <f>SUM(J36:J38)</f>
        <v>0</v>
      </c>
      <c r="K35" s="95">
        <f t="shared" si="4"/>
        <v>0</v>
      </c>
      <c r="L35" s="99">
        <f>RKO!E42</f>
        <v>2.0616384069490961</v>
      </c>
      <c r="M35" s="96">
        <f t="shared" si="2"/>
        <v>0</v>
      </c>
      <c r="N35" s="143"/>
      <c r="O35" s="150"/>
    </row>
    <row r="36" spans="1:15" ht="27.6" x14ac:dyDescent="0.25">
      <c r="A36" s="70"/>
      <c r="B36" s="68" t="s">
        <v>88</v>
      </c>
      <c r="C36" s="113">
        <v>1810000</v>
      </c>
      <c r="D36" s="103">
        <v>0</v>
      </c>
      <c r="E36" s="114"/>
      <c r="F36" s="115">
        <v>0</v>
      </c>
      <c r="G36" s="95"/>
      <c r="H36" s="151">
        <f>ANGKAS!E42</f>
        <v>0</v>
      </c>
      <c r="I36" s="95"/>
      <c r="J36" s="64">
        <f>D36+F36</f>
        <v>0</v>
      </c>
      <c r="K36" s="114"/>
      <c r="L36" s="114" t="e">
        <f>RKO!E43</f>
        <v>#DIV/0!</v>
      </c>
      <c r="M36" s="114">
        <f t="shared" si="2"/>
        <v>0</v>
      </c>
      <c r="N36" s="142"/>
      <c r="O36" s="150"/>
    </row>
    <row r="37" spans="1:15" ht="27.6" x14ac:dyDescent="0.25">
      <c r="A37" s="70"/>
      <c r="B37" s="68" t="s">
        <v>123</v>
      </c>
      <c r="C37" s="102">
        <v>3780000</v>
      </c>
      <c r="D37" s="103">
        <v>0</v>
      </c>
      <c r="E37" s="95">
        <f>D37/C37*100</f>
        <v>0</v>
      </c>
      <c r="F37" s="105"/>
      <c r="G37" s="95">
        <f t="shared" si="0"/>
        <v>0</v>
      </c>
      <c r="H37" s="151">
        <f>ANGKAS!E43</f>
        <v>900000</v>
      </c>
      <c r="I37" s="95">
        <f>H37/C37*100</f>
        <v>23.809523809523807</v>
      </c>
      <c r="J37" s="64">
        <f>D37+F37</f>
        <v>0</v>
      </c>
      <c r="K37" s="95">
        <f t="shared" si="4"/>
        <v>0</v>
      </c>
      <c r="L37" s="114">
        <f>RKO!E44</f>
        <v>23.809523809523807</v>
      </c>
      <c r="M37" s="114">
        <f t="shared" si="2"/>
        <v>0</v>
      </c>
      <c r="N37" s="142"/>
      <c r="O37" s="150"/>
    </row>
    <row r="38" spans="1:15" ht="27.6" x14ac:dyDescent="0.25">
      <c r="A38" s="70"/>
      <c r="B38" s="68" t="s">
        <v>124</v>
      </c>
      <c r="C38" s="102">
        <v>42648000</v>
      </c>
      <c r="D38" s="103">
        <v>0</v>
      </c>
      <c r="E38" s="95">
        <f>D38/C38*100</f>
        <v>0</v>
      </c>
      <c r="F38" s="105"/>
      <c r="G38" s="95">
        <f t="shared" si="0"/>
        <v>0</v>
      </c>
      <c r="H38" s="151">
        <f>ANGKAS!E44</f>
        <v>0</v>
      </c>
      <c r="I38" s="95">
        <f t="shared" si="3"/>
        <v>0</v>
      </c>
      <c r="J38" s="64">
        <f>D38+F38</f>
        <v>0</v>
      </c>
      <c r="K38" s="95">
        <f t="shared" si="4"/>
        <v>0</v>
      </c>
      <c r="L38" s="114">
        <f>RKO!E45</f>
        <v>0</v>
      </c>
      <c r="M38" s="114">
        <f t="shared" si="2"/>
        <v>0</v>
      </c>
      <c r="N38" s="142"/>
      <c r="O38" s="150"/>
    </row>
    <row r="39" spans="1:15" ht="27.6" x14ac:dyDescent="0.25">
      <c r="A39" s="66" t="s">
        <v>137</v>
      </c>
      <c r="B39" s="69" t="s">
        <v>126</v>
      </c>
      <c r="C39" s="111">
        <f>C40</f>
        <v>13685000</v>
      </c>
      <c r="D39" s="96">
        <f>D40</f>
        <v>0</v>
      </c>
      <c r="E39" s="95">
        <f t="shared" si="1"/>
        <v>0</v>
      </c>
      <c r="F39" s="116">
        <f>F40</f>
        <v>0</v>
      </c>
      <c r="G39" s="95">
        <f t="shared" si="0"/>
        <v>0</v>
      </c>
      <c r="H39" s="96">
        <f>SUM(H40)</f>
        <v>1350000</v>
      </c>
      <c r="I39" s="95">
        <f t="shared" si="3"/>
        <v>9.8648154914139567</v>
      </c>
      <c r="J39" s="96">
        <f>SUM(J40)</f>
        <v>0</v>
      </c>
      <c r="K39" s="95">
        <f t="shared" si="4"/>
        <v>0</v>
      </c>
      <c r="L39" s="99">
        <f>RKO!E46</f>
        <v>9.8648154914139567</v>
      </c>
      <c r="M39" s="96">
        <f t="shared" si="2"/>
        <v>0</v>
      </c>
      <c r="N39" s="144"/>
      <c r="O39" s="150"/>
    </row>
    <row r="40" spans="1:15" ht="27.6" x14ac:dyDescent="0.25">
      <c r="A40" s="109"/>
      <c r="B40" s="67" t="s">
        <v>127</v>
      </c>
      <c r="C40" s="98">
        <f>C41</f>
        <v>13685000</v>
      </c>
      <c r="D40" s="98">
        <f>D41</f>
        <v>0</v>
      </c>
      <c r="E40" s="95">
        <f t="shared" si="1"/>
        <v>0</v>
      </c>
      <c r="F40" s="108">
        <f>F41</f>
        <v>0</v>
      </c>
      <c r="G40" s="95">
        <f t="shared" si="0"/>
        <v>0</v>
      </c>
      <c r="H40" s="99">
        <f>SUM(H41)</f>
        <v>1350000</v>
      </c>
      <c r="I40" s="95">
        <f t="shared" si="3"/>
        <v>9.8648154914139567</v>
      </c>
      <c r="J40" s="99">
        <f>SUM(J41)</f>
        <v>0</v>
      </c>
      <c r="K40" s="95">
        <f t="shared" si="4"/>
        <v>0</v>
      </c>
      <c r="L40" s="99">
        <f>RKO!E47</f>
        <v>9.8648154914139567</v>
      </c>
      <c r="M40" s="96">
        <f t="shared" si="2"/>
        <v>0</v>
      </c>
      <c r="N40" s="143"/>
      <c r="O40" s="150"/>
    </row>
    <row r="41" spans="1:15" x14ac:dyDescent="0.25">
      <c r="A41" s="70"/>
      <c r="B41" s="68" t="s">
        <v>128</v>
      </c>
      <c r="C41" s="102">
        <v>13685000</v>
      </c>
      <c r="D41" s="103">
        <v>0</v>
      </c>
      <c r="E41" s="95">
        <f t="shared" si="1"/>
        <v>0</v>
      </c>
      <c r="F41" s="117"/>
      <c r="G41" s="95">
        <f t="shared" si="0"/>
        <v>0</v>
      </c>
      <c r="H41" s="151">
        <f>ANGKAS!E47</f>
        <v>1350000</v>
      </c>
      <c r="I41" s="95">
        <f t="shared" si="3"/>
        <v>9.8648154914139567</v>
      </c>
      <c r="J41" s="64">
        <f>D41+F41</f>
        <v>0</v>
      </c>
      <c r="K41" s="95">
        <f t="shared" si="4"/>
        <v>0</v>
      </c>
      <c r="L41" s="114">
        <f>RKO!E48</f>
        <v>9.8648154914139567</v>
      </c>
      <c r="M41" s="114">
        <f t="shared" si="2"/>
        <v>0</v>
      </c>
      <c r="N41" s="142"/>
      <c r="O41" s="150"/>
    </row>
    <row r="42" spans="1:15" ht="27.6" x14ac:dyDescent="0.25">
      <c r="A42" s="66" t="s">
        <v>125</v>
      </c>
      <c r="B42" s="69" t="s">
        <v>129</v>
      </c>
      <c r="C42" s="111">
        <f>C43</f>
        <v>39337500</v>
      </c>
      <c r="D42" s="96">
        <f>D43</f>
        <v>0</v>
      </c>
      <c r="E42" s="95">
        <f t="shared" si="1"/>
        <v>0</v>
      </c>
      <c r="F42" s="116">
        <f>F43</f>
        <v>0</v>
      </c>
      <c r="G42" s="95">
        <f t="shared" si="0"/>
        <v>0</v>
      </c>
      <c r="H42" s="96">
        <f>SUM(H43)</f>
        <v>3150000</v>
      </c>
      <c r="I42" s="95">
        <f t="shared" si="3"/>
        <v>8.0076263107721637</v>
      </c>
      <c r="J42" s="96">
        <f>SUM(J43)</f>
        <v>0</v>
      </c>
      <c r="K42" s="95">
        <f t="shared" si="4"/>
        <v>0</v>
      </c>
      <c r="L42" s="99">
        <f>RKO!E49</f>
        <v>10.659898477157361</v>
      </c>
      <c r="M42" s="96">
        <f t="shared" si="2"/>
        <v>0</v>
      </c>
      <c r="N42" s="144"/>
      <c r="O42" s="150"/>
    </row>
    <row r="43" spans="1:15" ht="27.6" x14ac:dyDescent="0.25">
      <c r="A43" s="109"/>
      <c r="B43" s="67" t="s">
        <v>130</v>
      </c>
      <c r="C43" s="98">
        <f>SUM(C44:C48)</f>
        <v>39337500</v>
      </c>
      <c r="D43" s="98">
        <f>SUM(D44:D48)</f>
        <v>0</v>
      </c>
      <c r="E43" s="95">
        <f t="shared" si="1"/>
        <v>0</v>
      </c>
      <c r="F43" s="98">
        <f>SUM(F44:F48)</f>
        <v>0</v>
      </c>
      <c r="G43" s="95">
        <f t="shared" si="0"/>
        <v>0</v>
      </c>
      <c r="H43" s="98">
        <f>SUM(H44:H48)</f>
        <v>3150000</v>
      </c>
      <c r="I43" s="95">
        <f t="shared" si="3"/>
        <v>8.0076263107721637</v>
      </c>
      <c r="J43" s="98">
        <f>SUM(J44:J48)</f>
        <v>0</v>
      </c>
      <c r="K43" s="95">
        <f t="shared" si="4"/>
        <v>0</v>
      </c>
      <c r="L43" s="99">
        <f>RKO!E50</f>
        <v>10.659898477157361</v>
      </c>
      <c r="M43" s="96">
        <f t="shared" si="2"/>
        <v>0</v>
      </c>
      <c r="N43" s="143"/>
      <c r="O43" s="150"/>
    </row>
    <row r="44" spans="1:15" ht="27.6" x14ac:dyDescent="0.25">
      <c r="A44" s="70"/>
      <c r="B44" s="68" t="s">
        <v>53</v>
      </c>
      <c r="C44" s="102">
        <v>6000000</v>
      </c>
      <c r="D44" s="103">
        <v>0</v>
      </c>
      <c r="E44" s="95"/>
      <c r="F44" s="105"/>
      <c r="G44" s="95"/>
      <c r="H44" s="151">
        <f>ANGKAS!E50</f>
        <v>0</v>
      </c>
      <c r="I44" s="95"/>
      <c r="J44" s="64"/>
      <c r="K44" s="95"/>
      <c r="L44" s="114">
        <f>RKO!E51</f>
        <v>0</v>
      </c>
      <c r="M44" s="114">
        <f t="shared" si="2"/>
        <v>0</v>
      </c>
      <c r="N44" s="142"/>
      <c r="O44" s="150"/>
    </row>
    <row r="45" spans="1:15" x14ac:dyDescent="0.25">
      <c r="A45" s="70"/>
      <c r="B45" s="68" t="s">
        <v>54</v>
      </c>
      <c r="C45" s="102">
        <v>4950000</v>
      </c>
      <c r="D45" s="103">
        <v>0</v>
      </c>
      <c r="E45" s="95"/>
      <c r="F45" s="105"/>
      <c r="G45" s="95"/>
      <c r="H45" s="151">
        <f>ANGKAS!E51</f>
        <v>0</v>
      </c>
      <c r="I45" s="95"/>
      <c r="J45" s="64"/>
      <c r="K45" s="95"/>
      <c r="L45" s="114">
        <f>RKO!E52</f>
        <v>0</v>
      </c>
      <c r="M45" s="114">
        <f t="shared" si="2"/>
        <v>0</v>
      </c>
      <c r="N45" s="142"/>
      <c r="O45" s="150"/>
    </row>
    <row r="46" spans="1:15" ht="27.6" x14ac:dyDescent="0.25">
      <c r="A46" s="70"/>
      <c r="B46" s="68" t="s">
        <v>55</v>
      </c>
      <c r="C46" s="102">
        <v>3150000</v>
      </c>
      <c r="D46" s="103">
        <v>0</v>
      </c>
      <c r="E46" s="95"/>
      <c r="F46" s="105"/>
      <c r="G46" s="95"/>
      <c r="H46" s="151">
        <f>ANGKAS!E52</f>
        <v>3150000</v>
      </c>
      <c r="I46" s="95"/>
      <c r="J46" s="64"/>
      <c r="K46" s="95"/>
      <c r="L46" s="114">
        <f>RKO!E53</f>
        <v>100</v>
      </c>
      <c r="M46" s="114">
        <f t="shared" si="2"/>
        <v>0</v>
      </c>
      <c r="N46" s="142"/>
      <c r="O46" s="150"/>
    </row>
    <row r="47" spans="1:15" x14ac:dyDescent="0.25">
      <c r="A47" s="70"/>
      <c r="B47" s="68" t="s">
        <v>56</v>
      </c>
      <c r="C47" s="102">
        <v>3000000</v>
      </c>
      <c r="D47" s="103">
        <v>0</v>
      </c>
      <c r="E47" s="95"/>
      <c r="F47" s="105"/>
      <c r="G47" s="95"/>
      <c r="H47" s="151">
        <f>ANGKAS!E53</f>
        <v>0</v>
      </c>
      <c r="I47" s="95"/>
      <c r="J47" s="64"/>
      <c r="K47" s="95"/>
      <c r="L47" s="114">
        <f>RKO!E54</f>
        <v>0</v>
      </c>
      <c r="M47" s="114">
        <f t="shared" si="2"/>
        <v>0</v>
      </c>
      <c r="N47" s="142"/>
      <c r="O47" s="150"/>
    </row>
    <row r="48" spans="1:15" x14ac:dyDescent="0.25">
      <c r="A48" s="70"/>
      <c r="B48" s="68" t="s">
        <v>57</v>
      </c>
      <c r="C48" s="102">
        <v>22237500</v>
      </c>
      <c r="D48" s="103">
        <v>0</v>
      </c>
      <c r="E48" s="95">
        <f t="shared" si="1"/>
        <v>0</v>
      </c>
      <c r="F48" s="105"/>
      <c r="G48" s="95">
        <f t="shared" si="0"/>
        <v>0</v>
      </c>
      <c r="H48" s="151">
        <f>ANGKAS!E54</f>
        <v>0</v>
      </c>
      <c r="I48" s="95">
        <f t="shared" si="3"/>
        <v>0</v>
      </c>
      <c r="J48" s="64">
        <f>D48+F48</f>
        <v>0</v>
      </c>
      <c r="K48" s="95">
        <f t="shared" si="4"/>
        <v>0</v>
      </c>
      <c r="L48" s="114">
        <f>RKO!E55</f>
        <v>0</v>
      </c>
      <c r="M48" s="114">
        <f t="shared" si="2"/>
        <v>0</v>
      </c>
      <c r="N48" s="142"/>
      <c r="O48" s="150"/>
    </row>
    <row r="49" spans="1:15" ht="15" x14ac:dyDescent="0.25">
      <c r="A49" s="70"/>
      <c r="B49" s="87" t="s">
        <v>131</v>
      </c>
      <c r="C49" s="118">
        <f>SUM(C12+C32+C39+C42)</f>
        <v>2269879230</v>
      </c>
      <c r="D49" s="95">
        <f>SUM(D12+D32+D39+D42)</f>
        <v>0</v>
      </c>
      <c r="E49" s="95">
        <f>D49/C49*100</f>
        <v>0</v>
      </c>
      <c r="F49" s="104">
        <f>SUM(F12+F32+F39+F42)</f>
        <v>126380498</v>
      </c>
      <c r="G49" s="95">
        <f>F49/C49*100</f>
        <v>5.5677190367524529</v>
      </c>
      <c r="H49" s="95">
        <f>SUM(H12+H32+H39+H42)</f>
        <v>353147016</v>
      </c>
      <c r="I49" s="95">
        <f>H49/C49*100</f>
        <v>15.557964993582498</v>
      </c>
      <c r="J49" s="95">
        <f>SUM(J12+J32+J39+J42)</f>
        <v>126380498</v>
      </c>
      <c r="K49" s="95">
        <f>SUM(J49/C49)*100</f>
        <v>5.5677190367524529</v>
      </c>
      <c r="L49" s="95">
        <f>L11</f>
        <v>15.899792577878092</v>
      </c>
      <c r="M49" s="114">
        <f>K49</f>
        <v>5.5677190367524529</v>
      </c>
      <c r="N49" s="139"/>
      <c r="O49" s="150"/>
    </row>
    <row r="50" spans="1:15" ht="15" x14ac:dyDescent="0.25">
      <c r="A50" s="119"/>
      <c r="B50" s="120"/>
      <c r="C50" s="121"/>
      <c r="D50" s="122"/>
      <c r="E50" s="123"/>
      <c r="F50" s="124"/>
      <c r="G50" s="123"/>
      <c r="H50" s="123"/>
      <c r="I50" s="123"/>
      <c r="J50" s="119"/>
      <c r="K50" s="119"/>
      <c r="L50" s="119"/>
      <c r="M50" s="119"/>
      <c r="N50" s="119"/>
      <c r="O50" s="77"/>
    </row>
    <row r="51" spans="1:15" ht="15" x14ac:dyDescent="0.25">
      <c r="A51" s="119"/>
      <c r="B51" s="125"/>
      <c r="C51" s="121"/>
      <c r="D51" s="122"/>
      <c r="E51" s="123"/>
      <c r="F51" s="124"/>
      <c r="G51" s="123"/>
      <c r="H51" s="123"/>
      <c r="I51" s="123"/>
      <c r="J51" s="126" t="s">
        <v>138</v>
      </c>
      <c r="K51" s="126"/>
      <c r="L51" s="126"/>
      <c r="M51" s="126"/>
      <c r="N51" s="126"/>
    </row>
    <row r="52" spans="1:15" ht="15" x14ac:dyDescent="0.25">
      <c r="A52" s="119"/>
      <c r="B52" s="120"/>
      <c r="C52" s="121"/>
      <c r="D52" s="122"/>
      <c r="E52" s="123"/>
      <c r="F52" s="124"/>
      <c r="G52" s="123"/>
      <c r="H52" s="123"/>
      <c r="I52" s="123"/>
      <c r="J52" s="127" t="s">
        <v>132</v>
      </c>
      <c r="K52" s="127"/>
      <c r="L52" s="127"/>
      <c r="M52" s="127"/>
      <c r="N52" s="127"/>
    </row>
    <row r="53" spans="1:15" ht="15" x14ac:dyDescent="0.25">
      <c r="A53" s="119"/>
      <c r="B53" s="120"/>
      <c r="C53" s="128"/>
      <c r="D53" s="122"/>
      <c r="E53" s="123"/>
      <c r="F53" s="124"/>
      <c r="G53" s="123"/>
      <c r="H53" s="123"/>
      <c r="I53" s="123"/>
      <c r="J53" s="129"/>
      <c r="K53" s="129"/>
      <c r="L53" s="129"/>
      <c r="M53" s="129"/>
      <c r="N53" s="129"/>
    </row>
    <row r="54" spans="1:15" ht="15" x14ac:dyDescent="0.25">
      <c r="A54" s="119"/>
      <c r="B54" s="120"/>
      <c r="C54" s="159"/>
      <c r="D54" s="122"/>
      <c r="E54" s="123"/>
      <c r="F54" s="124"/>
      <c r="G54" s="123"/>
      <c r="H54" s="123"/>
      <c r="I54" s="123"/>
      <c r="J54" s="123"/>
      <c r="K54" s="130"/>
      <c r="L54" s="131"/>
      <c r="M54" s="130"/>
      <c r="N54" s="130"/>
    </row>
    <row r="55" spans="1:15" ht="15" x14ac:dyDescent="0.25">
      <c r="A55" s="119"/>
      <c r="B55" s="120"/>
      <c r="C55" s="121"/>
      <c r="D55" s="122"/>
      <c r="E55" s="123"/>
      <c r="F55" s="124"/>
      <c r="G55" s="123"/>
      <c r="H55" s="123"/>
      <c r="I55" s="123"/>
      <c r="J55" s="123"/>
      <c r="K55" s="130"/>
      <c r="L55" s="131"/>
      <c r="M55" s="130"/>
      <c r="N55" s="130"/>
    </row>
    <row r="56" spans="1:15" ht="15" x14ac:dyDescent="0.25">
      <c r="A56" s="119"/>
      <c r="B56" s="120"/>
      <c r="C56" s="93"/>
      <c r="D56" s="132"/>
      <c r="E56" s="133"/>
      <c r="F56" s="134"/>
      <c r="G56" s="133"/>
      <c r="H56" s="133"/>
      <c r="I56" s="133"/>
      <c r="J56" s="123"/>
      <c r="K56" s="130"/>
      <c r="L56" s="131"/>
      <c r="M56" s="130"/>
      <c r="N56" s="130"/>
    </row>
    <row r="57" spans="1:15" ht="15" x14ac:dyDescent="0.25">
      <c r="A57" s="119"/>
      <c r="B57" s="120"/>
      <c r="C57" s="121"/>
      <c r="D57" s="122"/>
      <c r="E57" s="123"/>
      <c r="F57" s="124"/>
      <c r="G57" s="123"/>
      <c r="H57" s="123"/>
      <c r="I57" s="123"/>
      <c r="J57" s="135" t="s">
        <v>133</v>
      </c>
      <c r="K57" s="135"/>
      <c r="L57" s="135"/>
      <c r="M57" s="135"/>
      <c r="N57" s="135"/>
    </row>
    <row r="58" spans="1:15" ht="15" x14ac:dyDescent="0.25">
      <c r="A58" s="119"/>
      <c r="B58" s="120"/>
      <c r="C58" s="121"/>
      <c r="D58" s="122"/>
      <c r="E58" s="123"/>
      <c r="F58" s="124"/>
      <c r="G58" s="123"/>
      <c r="H58" s="123"/>
      <c r="I58" s="123"/>
      <c r="J58" s="131" t="s">
        <v>134</v>
      </c>
      <c r="K58" s="131"/>
      <c r="L58" s="131"/>
      <c r="M58" s="131"/>
      <c r="N58" s="131"/>
    </row>
    <row r="59" spans="1:15" ht="15" x14ac:dyDescent="0.25">
      <c r="A59" s="119"/>
      <c r="B59" s="120"/>
      <c r="C59" s="121"/>
      <c r="D59" s="122"/>
      <c r="E59" s="123"/>
      <c r="F59" s="124"/>
      <c r="G59" s="123"/>
      <c r="H59" s="123"/>
      <c r="I59" s="123"/>
      <c r="J59" s="131" t="s">
        <v>135</v>
      </c>
      <c r="K59" s="131"/>
      <c r="L59" s="131"/>
      <c r="M59" s="131"/>
      <c r="N59" s="131"/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51181102362204722" right="0.9055118110236221" top="0.74803149606299213" bottom="0.74803149606299213" header="0.31496062992125984" footer="0.31496062992125984"/>
  <pageSetup paperSize="5" scale="5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EA96-6849-4B00-B5D8-76055B6D779C}">
  <dimension ref="A1:O59"/>
  <sheetViews>
    <sheetView topLeftCell="A6" zoomScaleNormal="100" workbookViewId="0">
      <selection activeCell="J17" sqref="J17"/>
    </sheetView>
  </sheetViews>
  <sheetFormatPr defaultColWidth="9.109375" defaultRowHeight="13.8" x14ac:dyDescent="0.25"/>
  <cols>
    <col min="1" max="1" width="9.109375" style="71"/>
    <col min="2" max="2" width="58.6640625" style="136" customWidth="1"/>
    <col min="3" max="3" width="23.33203125" style="74" customWidth="1"/>
    <col min="4" max="4" width="23.33203125" style="71" customWidth="1"/>
    <col min="5" max="5" width="9.109375" style="71" customWidth="1"/>
    <col min="6" max="6" width="22.5546875" style="71" customWidth="1"/>
    <col min="7" max="7" width="9.109375" style="71"/>
    <col min="8" max="8" width="24" style="71" customWidth="1"/>
    <col min="9" max="9" width="10.109375" style="71" customWidth="1"/>
    <col min="10" max="10" width="26.6640625" style="71" customWidth="1"/>
    <col min="11" max="11" width="9.109375" style="71"/>
    <col min="12" max="12" width="10.6640625" style="71" customWidth="1"/>
    <col min="13" max="13" width="10" style="71" customWidth="1"/>
    <col min="14" max="14" width="11.88671875" style="71" customWidth="1"/>
    <col min="15" max="16384" width="9.109375" style="71"/>
  </cols>
  <sheetData>
    <row r="1" spans="1:15" ht="17.399999999999999" x14ac:dyDescent="0.3">
      <c r="A1" s="194" t="s">
        <v>139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5" ht="17.399999999999999" x14ac:dyDescent="0.3">
      <c r="A2" s="194" t="s">
        <v>141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17.399999999999999" x14ac:dyDescent="0.3">
      <c r="A3" s="194" t="s">
        <v>92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x14ac:dyDescent="0.25">
      <c r="A4" s="72"/>
      <c r="B4" s="73"/>
      <c r="D4" s="75"/>
      <c r="F4" s="76"/>
      <c r="O4" s="77"/>
    </row>
    <row r="5" spans="1:15" x14ac:dyDescent="0.25">
      <c r="A5" s="78"/>
      <c r="B5" s="79"/>
      <c r="C5" s="78"/>
      <c r="D5" s="80"/>
      <c r="E5" s="81"/>
      <c r="F5" s="82"/>
      <c r="G5" s="81"/>
      <c r="H5" s="81"/>
      <c r="I5" s="81"/>
      <c r="N5" s="83"/>
    </row>
    <row r="6" spans="1:15" ht="45.75" customHeight="1" x14ac:dyDescent="0.25">
      <c r="A6" s="70" t="s">
        <v>93</v>
      </c>
      <c r="B6" s="84" t="s">
        <v>94</v>
      </c>
      <c r="C6" s="70" t="s">
        <v>95</v>
      </c>
      <c r="D6" s="193" t="s">
        <v>96</v>
      </c>
      <c r="E6" s="193"/>
      <c r="F6" s="193"/>
      <c r="G6" s="193"/>
      <c r="H6" s="193"/>
      <c r="I6" s="193"/>
      <c r="J6" s="193"/>
      <c r="K6" s="193"/>
      <c r="L6" s="193" t="s">
        <v>140</v>
      </c>
      <c r="M6" s="193"/>
      <c r="N6" s="137" t="s">
        <v>97</v>
      </c>
      <c r="O6" s="145"/>
    </row>
    <row r="7" spans="1:15" ht="27.6" x14ac:dyDescent="0.25">
      <c r="A7" s="70"/>
      <c r="B7" s="84"/>
      <c r="C7" s="70"/>
      <c r="D7" s="193" t="s">
        <v>98</v>
      </c>
      <c r="E7" s="193"/>
      <c r="F7" s="193" t="s">
        <v>99</v>
      </c>
      <c r="G7" s="193"/>
      <c r="H7" s="193" t="s">
        <v>100</v>
      </c>
      <c r="I7" s="193"/>
      <c r="J7" s="193" t="s">
        <v>101</v>
      </c>
      <c r="K7" s="193"/>
      <c r="L7" s="84" t="s">
        <v>102</v>
      </c>
      <c r="M7" s="84" t="s">
        <v>103</v>
      </c>
      <c r="N7" s="138"/>
      <c r="O7" s="145"/>
    </row>
    <row r="8" spans="1:15" x14ac:dyDescent="0.25">
      <c r="A8" s="70"/>
      <c r="B8" s="84"/>
      <c r="C8" s="70" t="s">
        <v>104</v>
      </c>
      <c r="D8" s="85" t="s">
        <v>105</v>
      </c>
      <c r="E8" s="70" t="s">
        <v>106</v>
      </c>
      <c r="F8" s="86" t="s">
        <v>105</v>
      </c>
      <c r="G8" s="70" t="s">
        <v>106</v>
      </c>
      <c r="H8" s="70" t="s">
        <v>105</v>
      </c>
      <c r="I8" s="70" t="s">
        <v>106</v>
      </c>
      <c r="J8" s="70" t="s">
        <v>105</v>
      </c>
      <c r="K8" s="70" t="s">
        <v>106</v>
      </c>
      <c r="L8" s="70" t="s">
        <v>106</v>
      </c>
      <c r="M8" s="70" t="s">
        <v>106</v>
      </c>
      <c r="N8" s="138"/>
      <c r="O8" s="146"/>
    </row>
    <row r="9" spans="1:15" x14ac:dyDescent="0.25">
      <c r="A9" s="70">
        <v>1</v>
      </c>
      <c r="B9" s="84">
        <v>2</v>
      </c>
      <c r="C9" s="70">
        <v>3</v>
      </c>
      <c r="D9" s="85">
        <v>4</v>
      </c>
      <c r="E9" s="70">
        <v>5</v>
      </c>
      <c r="F9" s="85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138">
        <v>14</v>
      </c>
      <c r="O9" s="147"/>
    </row>
    <row r="10" spans="1:15" x14ac:dyDescent="0.25">
      <c r="A10" s="70"/>
      <c r="B10" s="87" t="s">
        <v>107</v>
      </c>
      <c r="C10" s="70"/>
      <c r="D10" s="85"/>
      <c r="E10" s="70"/>
      <c r="F10" s="86"/>
      <c r="G10" s="70"/>
      <c r="H10" s="70"/>
      <c r="I10" s="70"/>
      <c r="J10" s="70"/>
      <c r="K10" s="70"/>
      <c r="L10" s="70"/>
      <c r="M10" s="70"/>
      <c r="N10" s="138"/>
      <c r="O10" s="147"/>
    </row>
    <row r="11" spans="1:15" ht="15" x14ac:dyDescent="0.25">
      <c r="A11" s="88"/>
      <c r="B11" s="89" t="s">
        <v>92</v>
      </c>
      <c r="C11" s="90">
        <f>C12+C32+C39+C42</f>
        <v>2269879230</v>
      </c>
      <c r="D11" s="91">
        <f>D12+D32+D39+D42</f>
        <v>126380498</v>
      </c>
      <c r="E11" s="91">
        <f>D11/C11*100</f>
        <v>5.5677190367524529</v>
      </c>
      <c r="F11" s="92">
        <f>F12+F32+F39+F42</f>
        <v>135044635</v>
      </c>
      <c r="G11" s="91">
        <f>F11/C11*100</f>
        <v>5.9494193882729167</v>
      </c>
      <c r="H11" s="91">
        <f>SUM(H12+H32+H39+H42)</f>
        <v>166480204</v>
      </c>
      <c r="I11" s="91">
        <f>H11/C11*100</f>
        <v>7.3343198968343346</v>
      </c>
      <c r="J11" s="91">
        <f>SUM(J12+J32+J39+J42)</f>
        <v>261425133</v>
      </c>
      <c r="K11" s="91">
        <f>SUM(J11/C11)*100</f>
        <v>11.517138425025371</v>
      </c>
      <c r="L11" s="91">
        <f>RKO!G7</f>
        <v>7.4954639059525014</v>
      </c>
      <c r="M11" s="91">
        <f>K11</f>
        <v>11.517138425025371</v>
      </c>
      <c r="N11" s="139"/>
      <c r="O11" s="148"/>
    </row>
    <row r="12" spans="1:15" ht="27.6" x14ac:dyDescent="0.25">
      <c r="A12" s="66" t="s">
        <v>108</v>
      </c>
      <c r="B12" s="69" t="s">
        <v>22</v>
      </c>
      <c r="C12" s="94">
        <f>C13+C16+C20+C22+C25+C28</f>
        <v>2158236230</v>
      </c>
      <c r="D12" s="94">
        <f>D13+D16+D20+D22+D25+D28</f>
        <v>126380498</v>
      </c>
      <c r="E12" s="95">
        <f>D12/C12*100</f>
        <v>5.8557305378938986</v>
      </c>
      <c r="F12" s="94">
        <f>F13+F16+F20+F22+F25+F28</f>
        <v>135044635</v>
      </c>
      <c r="G12" s="95">
        <f t="shared" ref="G12:G48" si="0">F12/C12*100</f>
        <v>6.2571757958117491</v>
      </c>
      <c r="H12" s="94">
        <f>H13+H16+H20+H22+H25+H28</f>
        <v>162793004</v>
      </c>
      <c r="I12" s="95">
        <f>H12/C12*100</f>
        <v>7.5428723573971332</v>
      </c>
      <c r="J12" s="94">
        <f>J13+J16+J20+J22+J25+J28</f>
        <v>261425133</v>
      </c>
      <c r="K12" s="96">
        <f>SUM(J12/C12)*100</f>
        <v>12.112906333705647</v>
      </c>
      <c r="L12" s="96">
        <f>RKO!G8</f>
        <v>7.6509018307679479</v>
      </c>
      <c r="M12" s="96">
        <f>K12</f>
        <v>12.112906333705647</v>
      </c>
      <c r="N12" s="140"/>
      <c r="O12" s="149"/>
    </row>
    <row r="13" spans="1:15" ht="27.6" x14ac:dyDescent="0.25">
      <c r="A13" s="97"/>
      <c r="B13" s="67" t="s">
        <v>109</v>
      </c>
      <c r="C13" s="98">
        <f>C14+C15</f>
        <v>3925900</v>
      </c>
      <c r="D13" s="99">
        <f>D14+D15</f>
        <v>0</v>
      </c>
      <c r="E13" s="95">
        <f t="shared" ref="E13:E48" si="1">D13/C13*100</f>
        <v>0</v>
      </c>
      <c r="F13" s="100">
        <f>F14+F15</f>
        <v>0</v>
      </c>
      <c r="G13" s="95">
        <f t="shared" si="0"/>
        <v>0</v>
      </c>
      <c r="H13" s="101">
        <f>SUM(H14+H15)</f>
        <v>0</v>
      </c>
      <c r="I13" s="95">
        <f>H13/C13*100</f>
        <v>0</v>
      </c>
      <c r="J13" s="101">
        <f>SUM(J14+J15)</f>
        <v>0</v>
      </c>
      <c r="K13" s="95">
        <f>SUM(J13/C13)*100</f>
        <v>0</v>
      </c>
      <c r="L13" s="99">
        <f>RKO!G9</f>
        <v>0</v>
      </c>
      <c r="M13" s="96">
        <f t="shared" ref="M13:M48" si="2">K13</f>
        <v>0</v>
      </c>
      <c r="N13" s="141"/>
      <c r="O13" s="149"/>
    </row>
    <row r="14" spans="1:15" x14ac:dyDescent="0.25">
      <c r="A14" s="70"/>
      <c r="B14" s="68" t="s">
        <v>24</v>
      </c>
      <c r="C14" s="102">
        <v>2239300</v>
      </c>
      <c r="D14" s="103">
        <f>JANUARI!J14</f>
        <v>0</v>
      </c>
      <c r="E14" s="95">
        <f>D14/C14*100</f>
        <v>0</v>
      </c>
      <c r="F14" s="104"/>
      <c r="G14" s="95">
        <f t="shared" si="0"/>
        <v>0</v>
      </c>
      <c r="H14" s="151">
        <f>ANGKAS!F9</f>
        <v>0</v>
      </c>
      <c r="I14" s="95">
        <f t="shared" ref="I14:I48" si="3">H14/C14*100</f>
        <v>0</v>
      </c>
      <c r="J14" s="63">
        <f>D14+F14</f>
        <v>0</v>
      </c>
      <c r="K14" s="95">
        <f>SUM(J14/C14)*100</f>
        <v>0</v>
      </c>
      <c r="L14" s="114">
        <f>RKO!G10</f>
        <v>0</v>
      </c>
      <c r="M14" s="96">
        <f t="shared" si="2"/>
        <v>0</v>
      </c>
      <c r="N14" s="142"/>
      <c r="O14" s="150"/>
    </row>
    <row r="15" spans="1:15" ht="27.6" x14ac:dyDescent="0.25">
      <c r="A15" s="70"/>
      <c r="B15" s="68" t="s">
        <v>25</v>
      </c>
      <c r="C15" s="102">
        <v>1686600</v>
      </c>
      <c r="D15" s="103">
        <f>JANUARI!J15</f>
        <v>0</v>
      </c>
      <c r="E15" s="95">
        <f>D15/C15*100</f>
        <v>0</v>
      </c>
      <c r="F15" s="105"/>
      <c r="G15" s="95">
        <f t="shared" si="0"/>
        <v>0</v>
      </c>
      <c r="H15" s="151">
        <f>ANGKAS!F10</f>
        <v>0</v>
      </c>
      <c r="I15" s="95">
        <f t="shared" si="3"/>
        <v>0</v>
      </c>
      <c r="J15" s="64">
        <f>D15+F15</f>
        <v>0</v>
      </c>
      <c r="K15" s="95">
        <f t="shared" ref="K15:K48" si="4">SUM(J15/C15)*100</f>
        <v>0</v>
      </c>
      <c r="L15" s="114">
        <f>RKO!G11</f>
        <v>0</v>
      </c>
      <c r="M15" s="114">
        <f t="shared" si="2"/>
        <v>0</v>
      </c>
      <c r="N15" s="142"/>
      <c r="O15" s="150"/>
    </row>
    <row r="16" spans="1:15" x14ac:dyDescent="0.25">
      <c r="A16" s="106"/>
      <c r="B16" s="67" t="s">
        <v>110</v>
      </c>
      <c r="C16" s="98">
        <f>SUM(C17:C19)</f>
        <v>1902720530</v>
      </c>
      <c r="D16" s="99">
        <f>SUM(D17:D19)</f>
        <v>126380498</v>
      </c>
      <c r="E16" s="95">
        <f>D16/C16*100</f>
        <v>6.6420946222722472</v>
      </c>
      <c r="F16" s="99">
        <f>SUM(F17:F19)</f>
        <v>135044635</v>
      </c>
      <c r="G16" s="95">
        <f t="shared" si="0"/>
        <v>7.0974498288511132</v>
      </c>
      <c r="H16" s="99">
        <f>SUM(H17:H19)</f>
        <v>150163004</v>
      </c>
      <c r="I16" s="95">
        <f t="shared" si="3"/>
        <v>7.8920157549359073</v>
      </c>
      <c r="J16" s="99">
        <f>SUM(J17:J19)</f>
        <v>261425133</v>
      </c>
      <c r="K16" s="95">
        <f t="shared" si="4"/>
        <v>13.739544451123361</v>
      </c>
      <c r="L16" s="99">
        <f>RKO!G12</f>
        <v>7.8920146765201427</v>
      </c>
      <c r="M16" s="96">
        <f t="shared" si="2"/>
        <v>13.739544451123361</v>
      </c>
      <c r="N16" s="143"/>
      <c r="O16" s="150"/>
    </row>
    <row r="17" spans="1:15" x14ac:dyDescent="0.25">
      <c r="A17" s="70"/>
      <c r="B17" s="68" t="s">
        <v>27</v>
      </c>
      <c r="C17" s="102">
        <v>1876060530</v>
      </c>
      <c r="D17" s="103">
        <f>JANUARI!J17</f>
        <v>126380498</v>
      </c>
      <c r="E17" s="95">
        <f t="shared" si="1"/>
        <v>6.7364829641184345</v>
      </c>
      <c r="F17" s="105">
        <v>135044635</v>
      </c>
      <c r="G17" s="95">
        <f>F17/C17*100</f>
        <v>7.1983090545591297</v>
      </c>
      <c r="H17" s="151">
        <f>ANGKAS!F12</f>
        <v>149913004</v>
      </c>
      <c r="I17" s="95">
        <f>H17/C17*100</f>
        <v>7.9908404661122532</v>
      </c>
      <c r="J17" s="65">
        <f>D17+F17</f>
        <v>261425133</v>
      </c>
      <c r="K17" s="95">
        <f>SUM(J17/C17)*100</f>
        <v>13.934792018677564</v>
      </c>
      <c r="L17" s="114">
        <f>RKO!G13</f>
        <v>7.9908393586755793</v>
      </c>
      <c r="M17" s="96">
        <f t="shared" si="2"/>
        <v>13.934792018677564</v>
      </c>
      <c r="N17" s="142"/>
      <c r="O17" s="150"/>
    </row>
    <row r="18" spans="1:15" ht="27.6" x14ac:dyDescent="0.25">
      <c r="A18" s="70"/>
      <c r="B18" s="68" t="s">
        <v>28</v>
      </c>
      <c r="C18" s="102">
        <v>24385000</v>
      </c>
      <c r="D18" s="103">
        <f>JANUARI!J18</f>
        <v>0</v>
      </c>
      <c r="E18" s="95"/>
      <c r="F18" s="105"/>
      <c r="G18" s="95"/>
      <c r="H18" s="151">
        <f>ANGKAS!F24</f>
        <v>250000</v>
      </c>
      <c r="I18" s="95"/>
      <c r="J18" s="65">
        <f>D18+F18</f>
        <v>0</v>
      </c>
      <c r="K18" s="95">
        <f>SUM(J18/C18)*100</f>
        <v>0</v>
      </c>
      <c r="L18" s="114">
        <f>RKO!G25</f>
        <v>1.0252204223908139</v>
      </c>
      <c r="M18" s="114">
        <f t="shared" si="2"/>
        <v>0</v>
      </c>
      <c r="N18" s="142"/>
      <c r="O18" s="150"/>
    </row>
    <row r="19" spans="1:15" ht="27.6" x14ac:dyDescent="0.25">
      <c r="A19" s="70"/>
      <c r="B19" s="68" t="s">
        <v>29</v>
      </c>
      <c r="C19" s="102">
        <v>2275000</v>
      </c>
      <c r="D19" s="103">
        <f>JANUARI!J19</f>
        <v>0</v>
      </c>
      <c r="E19" s="95">
        <f t="shared" si="1"/>
        <v>0</v>
      </c>
      <c r="F19" s="105"/>
      <c r="G19" s="95">
        <f t="shared" si="0"/>
        <v>0</v>
      </c>
      <c r="H19" s="95">
        <f>ANGKAS!F25</f>
        <v>0</v>
      </c>
      <c r="I19" s="95">
        <f>H19/C19*100</f>
        <v>0</v>
      </c>
      <c r="J19" s="65">
        <f>D19+F19</f>
        <v>0</v>
      </c>
      <c r="K19" s="95">
        <f>SUM(J19/C19)*100</f>
        <v>0</v>
      </c>
      <c r="L19" s="114">
        <f>RKO!G26</f>
        <v>0</v>
      </c>
      <c r="M19" s="114">
        <f t="shared" si="2"/>
        <v>0</v>
      </c>
      <c r="N19" s="142"/>
      <c r="O19" s="150"/>
    </row>
    <row r="20" spans="1:15" x14ac:dyDescent="0.25">
      <c r="A20" s="106"/>
      <c r="B20" s="67" t="s">
        <v>111</v>
      </c>
      <c r="C20" s="107">
        <f>C21</f>
        <v>87021700</v>
      </c>
      <c r="D20" s="99">
        <f>D21</f>
        <v>0</v>
      </c>
      <c r="E20" s="95">
        <f t="shared" si="1"/>
        <v>0</v>
      </c>
      <c r="F20" s="108">
        <f>F21</f>
        <v>0</v>
      </c>
      <c r="G20" s="95">
        <f t="shared" si="0"/>
        <v>0</v>
      </c>
      <c r="H20" s="99">
        <f>SUM(H21)</f>
        <v>3977500</v>
      </c>
      <c r="I20" s="95">
        <f t="shared" si="3"/>
        <v>4.5706990325401602</v>
      </c>
      <c r="J20" s="99">
        <f>SUM(J21)</f>
        <v>0</v>
      </c>
      <c r="K20" s="95">
        <f t="shared" si="4"/>
        <v>0</v>
      </c>
      <c r="L20" s="99">
        <f>RKO!G27</f>
        <v>6.4467766116941538</v>
      </c>
      <c r="M20" s="96">
        <f t="shared" si="2"/>
        <v>0</v>
      </c>
      <c r="N20" s="143"/>
      <c r="O20" s="150"/>
    </row>
    <row r="21" spans="1:15" x14ac:dyDescent="0.25">
      <c r="A21" s="70"/>
      <c r="B21" s="68" t="s">
        <v>31</v>
      </c>
      <c r="C21" s="102">
        <v>87021700</v>
      </c>
      <c r="D21" s="103">
        <f>JANUARI!J21</f>
        <v>0</v>
      </c>
      <c r="E21" s="95">
        <f t="shared" si="1"/>
        <v>0</v>
      </c>
      <c r="F21" s="105"/>
      <c r="G21" s="95">
        <f t="shared" si="0"/>
        <v>0</v>
      </c>
      <c r="H21" s="151">
        <f>ANGKAS!F27</f>
        <v>3977500</v>
      </c>
      <c r="I21" s="95">
        <f t="shared" si="3"/>
        <v>4.5706990325401602</v>
      </c>
      <c r="J21" s="64">
        <f>D21+F21</f>
        <v>0</v>
      </c>
      <c r="K21" s="95">
        <f t="shared" si="4"/>
        <v>0</v>
      </c>
      <c r="L21" s="114">
        <f>RKO!G28</f>
        <v>6.4467766116941538</v>
      </c>
      <c r="M21" s="114">
        <f t="shared" si="2"/>
        <v>0</v>
      </c>
      <c r="N21" s="142"/>
      <c r="O21" s="150"/>
    </row>
    <row r="22" spans="1:15" ht="27.6" x14ac:dyDescent="0.25">
      <c r="A22" s="109"/>
      <c r="B22" s="67" t="s">
        <v>112</v>
      </c>
      <c r="C22" s="107">
        <f>SUM(C23:C24)</f>
        <v>41372900</v>
      </c>
      <c r="D22" s="110">
        <f>SUM(D23:D24)</f>
        <v>0</v>
      </c>
      <c r="E22" s="95">
        <f t="shared" si="1"/>
        <v>0</v>
      </c>
      <c r="F22" s="110">
        <f>SUM(F23:F24)</f>
        <v>0</v>
      </c>
      <c r="G22" s="95">
        <f t="shared" si="0"/>
        <v>0</v>
      </c>
      <c r="H22" s="110">
        <f>SUM(H23:H24)</f>
        <v>0</v>
      </c>
      <c r="I22" s="95">
        <f t="shared" si="3"/>
        <v>0</v>
      </c>
      <c r="J22" s="110">
        <f>SUM(J23:J24)</f>
        <v>0</v>
      </c>
      <c r="K22" s="95">
        <f t="shared" si="4"/>
        <v>0</v>
      </c>
      <c r="L22" s="99">
        <f>RKO!G29</f>
        <v>0</v>
      </c>
      <c r="M22" s="96">
        <f t="shared" si="2"/>
        <v>0</v>
      </c>
      <c r="N22" s="143"/>
      <c r="O22" s="150"/>
    </row>
    <row r="23" spans="1:15" x14ac:dyDescent="0.25">
      <c r="A23" s="70"/>
      <c r="B23" s="68" t="s">
        <v>49</v>
      </c>
      <c r="C23" s="102">
        <v>16293600</v>
      </c>
      <c r="D23" s="103">
        <f>JANUARI!J23</f>
        <v>0</v>
      </c>
      <c r="E23" s="95">
        <f t="shared" si="1"/>
        <v>0</v>
      </c>
      <c r="F23" s="105"/>
      <c r="G23" s="95">
        <f t="shared" si="0"/>
        <v>0</v>
      </c>
      <c r="H23" s="151">
        <f>ANGKAS!F29</f>
        <v>0</v>
      </c>
      <c r="I23" s="95">
        <f t="shared" si="3"/>
        <v>0</v>
      </c>
      <c r="J23" s="64">
        <f>D23+F23</f>
        <v>0</v>
      </c>
      <c r="K23" s="95">
        <f t="shared" si="4"/>
        <v>0</v>
      </c>
      <c r="L23" s="114">
        <f>RKO!G30</f>
        <v>0</v>
      </c>
      <c r="M23" s="114">
        <f t="shared" si="2"/>
        <v>0</v>
      </c>
      <c r="N23" s="142"/>
      <c r="O23" s="150"/>
    </row>
    <row r="24" spans="1:15" x14ac:dyDescent="0.25">
      <c r="A24" s="70"/>
      <c r="B24" s="68" t="s">
        <v>33</v>
      </c>
      <c r="C24" s="102">
        <v>25079300</v>
      </c>
      <c r="D24" s="103">
        <f>JANUARI!J24</f>
        <v>0</v>
      </c>
      <c r="E24" s="95"/>
      <c r="F24" s="105"/>
      <c r="G24" s="95"/>
      <c r="H24" s="151">
        <f>ANGKAS!F30</f>
        <v>0</v>
      </c>
      <c r="I24" s="95"/>
      <c r="J24" s="64"/>
      <c r="K24" s="95"/>
      <c r="L24" s="114">
        <f>RKO!G31</f>
        <v>0</v>
      </c>
      <c r="M24" s="114">
        <f t="shared" si="2"/>
        <v>0</v>
      </c>
      <c r="N24" s="142"/>
      <c r="O24" s="150"/>
    </row>
    <row r="25" spans="1:15" ht="27.6" x14ac:dyDescent="0.25">
      <c r="A25" s="106"/>
      <c r="B25" s="67" t="s">
        <v>113</v>
      </c>
      <c r="C25" s="98">
        <f>SUM(C26:C27)</f>
        <v>70381200</v>
      </c>
      <c r="D25" s="99">
        <f>SUM(D26:D27)</f>
        <v>0</v>
      </c>
      <c r="E25" s="95">
        <f t="shared" si="1"/>
        <v>0</v>
      </c>
      <c r="F25" s="99">
        <f>SUM(F26:F27)</f>
        <v>0</v>
      </c>
      <c r="G25" s="95">
        <f t="shared" si="0"/>
        <v>0</v>
      </c>
      <c r="H25" s="99">
        <f>SUM(H26:H27)</f>
        <v>5340000</v>
      </c>
      <c r="I25" s="95">
        <f t="shared" si="3"/>
        <v>7.587253414264036</v>
      </c>
      <c r="J25" s="99">
        <f>SUM(J26:J27)</f>
        <v>0</v>
      </c>
      <c r="K25" s="95">
        <f t="shared" si="4"/>
        <v>0</v>
      </c>
      <c r="L25" s="99">
        <f>RKO!G32</f>
        <v>7.718860037119911</v>
      </c>
      <c r="M25" s="96">
        <f t="shared" si="2"/>
        <v>0</v>
      </c>
      <c r="N25" s="143"/>
      <c r="O25" s="150"/>
    </row>
    <row r="26" spans="1:15" x14ac:dyDescent="0.25">
      <c r="A26" s="70"/>
      <c r="B26" s="68" t="s">
        <v>114</v>
      </c>
      <c r="C26" s="102">
        <v>8400000</v>
      </c>
      <c r="D26" s="103">
        <f>JANUARI!J26</f>
        <v>0</v>
      </c>
      <c r="E26" s="95">
        <f t="shared" si="1"/>
        <v>0</v>
      </c>
      <c r="F26" s="105"/>
      <c r="G26" s="95">
        <f t="shared" si="0"/>
        <v>0</v>
      </c>
      <c r="H26" s="151">
        <f>ANGKAS!F32</f>
        <v>600000</v>
      </c>
      <c r="I26" s="95">
        <f t="shared" si="3"/>
        <v>7.1428571428571423</v>
      </c>
      <c r="J26" s="65">
        <f>D26+F26</f>
        <v>0</v>
      </c>
      <c r="K26" s="95">
        <f t="shared" si="4"/>
        <v>0</v>
      </c>
      <c r="L26" s="114">
        <f>RKO!G33</f>
        <v>8.3333333333333321</v>
      </c>
      <c r="M26" s="114">
        <f t="shared" si="2"/>
        <v>0</v>
      </c>
      <c r="N26" s="142"/>
      <c r="O26" s="150"/>
    </row>
    <row r="27" spans="1:15" x14ac:dyDescent="0.25">
      <c r="A27" s="70"/>
      <c r="B27" s="68" t="s">
        <v>115</v>
      </c>
      <c r="C27" s="102">
        <v>61981200</v>
      </c>
      <c r="D27" s="103">
        <f>JANUARI!J27</f>
        <v>0</v>
      </c>
      <c r="E27" s="95">
        <f t="shared" si="1"/>
        <v>0</v>
      </c>
      <c r="F27" s="105"/>
      <c r="G27" s="95">
        <f t="shared" si="0"/>
        <v>0</v>
      </c>
      <c r="H27" s="151">
        <f>ANGKAS!F33</f>
        <v>4740000</v>
      </c>
      <c r="I27" s="95">
        <f t="shared" si="3"/>
        <v>7.6474802036746627</v>
      </c>
      <c r="J27" s="65">
        <f>D27+F27</f>
        <v>0</v>
      </c>
      <c r="K27" s="95">
        <f t="shared" si="4"/>
        <v>0</v>
      </c>
      <c r="L27" s="114">
        <f>RKO!G34</f>
        <v>7.6474802036746627</v>
      </c>
      <c r="M27" s="114">
        <f t="shared" si="2"/>
        <v>0</v>
      </c>
      <c r="N27" s="142"/>
      <c r="O27" s="150"/>
    </row>
    <row r="28" spans="1:15" ht="27.6" x14ac:dyDescent="0.25">
      <c r="A28" s="106"/>
      <c r="B28" s="67" t="s">
        <v>116</v>
      </c>
      <c r="C28" s="98">
        <f>SUM(C29:C31)</f>
        <v>52814000</v>
      </c>
      <c r="D28" s="99">
        <f>SUM(D29:D31)</f>
        <v>0</v>
      </c>
      <c r="E28" s="95">
        <f t="shared" si="1"/>
        <v>0</v>
      </c>
      <c r="F28" s="99">
        <f>SUM(F29:F31)</f>
        <v>0</v>
      </c>
      <c r="G28" s="95">
        <f t="shared" si="0"/>
        <v>0</v>
      </c>
      <c r="H28" s="99">
        <f>SUM(H29:H31)</f>
        <v>3312500</v>
      </c>
      <c r="I28" s="95">
        <f t="shared" si="3"/>
        <v>6.2720112091490892</v>
      </c>
      <c r="J28" s="99">
        <f>SUM(J29:J31)</f>
        <v>0</v>
      </c>
      <c r="K28" s="95">
        <f t="shared" si="4"/>
        <v>0</v>
      </c>
      <c r="L28" s="99">
        <f>RKO!G35</f>
        <v>6.7790193189259984</v>
      </c>
      <c r="M28" s="96">
        <f t="shared" si="2"/>
        <v>0</v>
      </c>
      <c r="N28" s="143"/>
      <c r="O28" s="150"/>
    </row>
    <row r="29" spans="1:15" ht="27.6" x14ac:dyDescent="0.25">
      <c r="A29" s="70"/>
      <c r="B29" s="68" t="s">
        <v>117</v>
      </c>
      <c r="C29" s="102">
        <v>49350000</v>
      </c>
      <c r="D29" s="103">
        <f>JANUARI!J29</f>
        <v>0</v>
      </c>
      <c r="E29" s="95">
        <f t="shared" si="1"/>
        <v>0</v>
      </c>
      <c r="F29" s="105"/>
      <c r="G29" s="95">
        <f t="shared" si="0"/>
        <v>0</v>
      </c>
      <c r="H29" s="151">
        <f>ANGKAS!F35</f>
        <v>3312500</v>
      </c>
      <c r="I29" s="95">
        <f t="shared" si="3"/>
        <v>6.7122593718338397</v>
      </c>
      <c r="J29" s="64">
        <f>D29+F29</f>
        <v>0</v>
      </c>
      <c r="K29" s="95">
        <f t="shared" si="4"/>
        <v>0</v>
      </c>
      <c r="L29" s="114">
        <f>RKO!G36</f>
        <v>7.2962555066079293</v>
      </c>
      <c r="M29" s="114">
        <f t="shared" si="2"/>
        <v>0</v>
      </c>
      <c r="N29" s="142"/>
      <c r="O29" s="150"/>
    </row>
    <row r="30" spans="1:15" ht="27.6" x14ac:dyDescent="0.25">
      <c r="A30" s="70"/>
      <c r="B30" s="68" t="s">
        <v>118</v>
      </c>
      <c r="C30" s="102">
        <v>0</v>
      </c>
      <c r="D30" s="103">
        <f>JANUARI!J30</f>
        <v>0</v>
      </c>
      <c r="E30" s="95"/>
      <c r="F30" s="105">
        <v>0</v>
      </c>
      <c r="G30" s="95" t="e">
        <f>F30/C30*100</f>
        <v>#DIV/0!</v>
      </c>
      <c r="H30" s="151">
        <f>ANGKAS!F36</f>
        <v>0</v>
      </c>
      <c r="I30" s="95" t="e">
        <f t="shared" si="3"/>
        <v>#DIV/0!</v>
      </c>
      <c r="J30" s="64">
        <f>D30+F30</f>
        <v>0</v>
      </c>
      <c r="K30" s="95" t="e">
        <f t="shared" si="4"/>
        <v>#DIV/0!</v>
      </c>
      <c r="L30" s="114">
        <f>RKO!G37</f>
        <v>0</v>
      </c>
      <c r="M30" s="114" t="e">
        <f t="shared" si="2"/>
        <v>#DIV/0!</v>
      </c>
      <c r="N30" s="142"/>
      <c r="O30" s="150"/>
    </row>
    <row r="31" spans="1:15" ht="27.6" x14ac:dyDescent="0.25">
      <c r="A31" s="70"/>
      <c r="B31" s="68" t="s">
        <v>119</v>
      </c>
      <c r="C31" s="102">
        <v>3464000</v>
      </c>
      <c r="D31" s="103">
        <f>JANUARI!J31</f>
        <v>0</v>
      </c>
      <c r="E31" s="95"/>
      <c r="F31" s="105"/>
      <c r="G31" s="95">
        <f>F30/C31*100</f>
        <v>0</v>
      </c>
      <c r="H31" s="151">
        <f>ANGKAS!F37</f>
        <v>0</v>
      </c>
      <c r="I31" s="95">
        <f t="shared" si="3"/>
        <v>0</v>
      </c>
      <c r="J31" s="64">
        <f>D31+F31</f>
        <v>0</v>
      </c>
      <c r="K31" s="95">
        <f t="shared" si="4"/>
        <v>0</v>
      </c>
      <c r="L31" s="114">
        <f>RKO!G38</f>
        <v>0</v>
      </c>
      <c r="M31" s="114">
        <f t="shared" si="2"/>
        <v>0</v>
      </c>
      <c r="N31" s="142"/>
      <c r="O31" s="150"/>
    </row>
    <row r="32" spans="1:15" ht="27.6" x14ac:dyDescent="0.25">
      <c r="A32" s="66" t="s">
        <v>120</v>
      </c>
      <c r="B32" s="69" t="s">
        <v>121</v>
      </c>
      <c r="C32" s="111">
        <f>C33+C35</f>
        <v>58620500</v>
      </c>
      <c r="D32" s="111">
        <f>D33+D35</f>
        <v>0</v>
      </c>
      <c r="E32" s="95">
        <f t="shared" si="1"/>
        <v>0</v>
      </c>
      <c r="F32" s="111">
        <f>F33+F35</f>
        <v>0</v>
      </c>
      <c r="G32" s="95">
        <f t="shared" si="0"/>
        <v>0</v>
      </c>
      <c r="H32" s="111">
        <f>H33+H35</f>
        <v>2337200</v>
      </c>
      <c r="I32" s="95">
        <f t="shared" si="3"/>
        <v>3.9870011344154346</v>
      </c>
      <c r="J32" s="111">
        <f>J33+J35</f>
        <v>0</v>
      </c>
      <c r="K32" s="95">
        <f>SUM(J32/C32)*100</f>
        <v>0</v>
      </c>
      <c r="L32" s="99">
        <f>RKO!G39</f>
        <v>4.6667372174888833</v>
      </c>
      <c r="M32" s="96">
        <f t="shared" si="2"/>
        <v>0</v>
      </c>
      <c r="N32" s="144"/>
      <c r="O32" s="150"/>
    </row>
    <row r="33" spans="1:15" ht="27.6" x14ac:dyDescent="0.25">
      <c r="A33" s="109"/>
      <c r="B33" s="67" t="s">
        <v>50</v>
      </c>
      <c r="C33" s="98">
        <f>C34</f>
        <v>10382500</v>
      </c>
      <c r="D33" s="99">
        <f>D34</f>
        <v>0</v>
      </c>
      <c r="E33" s="95"/>
      <c r="F33" s="99">
        <f>F34</f>
        <v>0</v>
      </c>
      <c r="G33" s="95"/>
      <c r="H33" s="99">
        <f>H34</f>
        <v>0</v>
      </c>
      <c r="I33" s="95"/>
      <c r="J33" s="99">
        <f>J34</f>
        <v>0</v>
      </c>
      <c r="K33" s="95"/>
      <c r="L33" s="99">
        <f>RKO!G40</f>
        <v>0</v>
      </c>
      <c r="M33" s="96">
        <f t="shared" si="2"/>
        <v>0</v>
      </c>
      <c r="N33" s="143"/>
      <c r="O33" s="150"/>
    </row>
    <row r="34" spans="1:15" ht="41.4" x14ac:dyDescent="0.25">
      <c r="A34" s="112"/>
      <c r="B34" s="68" t="s">
        <v>51</v>
      </c>
      <c r="C34" s="113">
        <v>10382500</v>
      </c>
      <c r="D34" s="103">
        <f>JANUARI!J34</f>
        <v>0</v>
      </c>
      <c r="E34" s="114"/>
      <c r="F34" s="115"/>
      <c r="G34" s="114"/>
      <c r="H34" s="151">
        <f>ANGKAS!F40</f>
        <v>0</v>
      </c>
      <c r="I34" s="114"/>
      <c r="J34" s="114"/>
      <c r="K34" s="114"/>
      <c r="L34" s="114">
        <f>RKO!G41</f>
        <v>0</v>
      </c>
      <c r="M34" s="114">
        <f t="shared" si="2"/>
        <v>0</v>
      </c>
      <c r="N34" s="142"/>
      <c r="O34" s="150"/>
    </row>
    <row r="35" spans="1:15" ht="27.6" x14ac:dyDescent="0.25">
      <c r="A35" s="109"/>
      <c r="B35" s="67" t="s">
        <v>122</v>
      </c>
      <c r="C35" s="98">
        <f>SUM(C36:C38)</f>
        <v>48238000</v>
      </c>
      <c r="D35" s="99">
        <f>SUM(D36:D38)</f>
        <v>0</v>
      </c>
      <c r="E35" s="95">
        <f t="shared" si="1"/>
        <v>0</v>
      </c>
      <c r="F35" s="99">
        <f>SUM(F36:F38)</f>
        <v>0</v>
      </c>
      <c r="G35" s="95">
        <f>F35/C35*100</f>
        <v>0</v>
      </c>
      <c r="H35" s="99">
        <f>SUM(H36:H38)</f>
        <v>2337200</v>
      </c>
      <c r="I35" s="95">
        <f>H35/C35*100</f>
        <v>4.8451428334508062</v>
      </c>
      <c r="J35" s="99">
        <f>SUM(J36:J38)</f>
        <v>0</v>
      </c>
      <c r="K35" s="95">
        <f t="shared" si="4"/>
        <v>0</v>
      </c>
      <c r="L35" s="99">
        <f>RKO!G42</f>
        <v>5.3538458719126965</v>
      </c>
      <c r="M35" s="96">
        <f t="shared" si="2"/>
        <v>0</v>
      </c>
      <c r="N35" s="143"/>
      <c r="O35" s="150"/>
    </row>
    <row r="36" spans="1:15" ht="27.6" x14ac:dyDescent="0.25">
      <c r="A36" s="70"/>
      <c r="B36" s="68" t="s">
        <v>88</v>
      </c>
      <c r="C36" s="113">
        <v>1810000</v>
      </c>
      <c r="D36" s="103">
        <f>JANUARI!J36</f>
        <v>0</v>
      </c>
      <c r="E36" s="114"/>
      <c r="F36" s="115">
        <v>0</v>
      </c>
      <c r="G36" s="95"/>
      <c r="H36" s="151">
        <f>ANGKAS!F42</f>
        <v>0</v>
      </c>
      <c r="I36" s="95"/>
      <c r="J36" s="64">
        <f>D36+F36</f>
        <v>0</v>
      </c>
      <c r="K36" s="114"/>
      <c r="L36" s="114" t="e">
        <f>RKO!G43</f>
        <v>#DIV/0!</v>
      </c>
      <c r="M36" s="114">
        <f t="shared" si="2"/>
        <v>0</v>
      </c>
      <c r="N36" s="142"/>
      <c r="O36" s="150"/>
    </row>
    <row r="37" spans="1:15" ht="27.6" x14ac:dyDescent="0.25">
      <c r="A37" s="70"/>
      <c r="B37" s="68" t="s">
        <v>123</v>
      </c>
      <c r="C37" s="102">
        <v>3780000</v>
      </c>
      <c r="D37" s="103">
        <f>JANUARI!J37</f>
        <v>0</v>
      </c>
      <c r="E37" s="95">
        <f>D37/C37*100</f>
        <v>0</v>
      </c>
      <c r="F37" s="105"/>
      <c r="G37" s="95">
        <f t="shared" si="0"/>
        <v>0</v>
      </c>
      <c r="H37" s="151">
        <f>ANGKAS!F43</f>
        <v>180000</v>
      </c>
      <c r="I37" s="95">
        <f>H37/C37*100</f>
        <v>4.7619047619047619</v>
      </c>
      <c r="J37" s="64">
        <f>D37+F37</f>
        <v>0</v>
      </c>
      <c r="K37" s="95">
        <f t="shared" si="4"/>
        <v>0</v>
      </c>
      <c r="L37" s="114">
        <f>RKO!G44</f>
        <v>4.7619047619047619</v>
      </c>
      <c r="M37" s="114">
        <f t="shared" si="2"/>
        <v>0</v>
      </c>
      <c r="N37" s="142"/>
      <c r="O37" s="150"/>
    </row>
    <row r="38" spans="1:15" ht="27.6" x14ac:dyDescent="0.25">
      <c r="A38" s="70"/>
      <c r="B38" s="68" t="s">
        <v>124</v>
      </c>
      <c r="C38" s="102">
        <v>42648000</v>
      </c>
      <c r="D38" s="103">
        <f>JANUARI!J38</f>
        <v>0</v>
      </c>
      <c r="E38" s="95">
        <f>D38/C38*100</f>
        <v>0</v>
      </c>
      <c r="F38" s="105"/>
      <c r="G38" s="95">
        <f t="shared" si="0"/>
        <v>0</v>
      </c>
      <c r="H38" s="151">
        <f>ANGKAS!F44</f>
        <v>2157200</v>
      </c>
      <c r="I38" s="95">
        <f t="shared" si="3"/>
        <v>5.0581504408178581</v>
      </c>
      <c r="J38" s="64">
        <f>D38+F38</f>
        <v>0</v>
      </c>
      <c r="K38" s="95">
        <f t="shared" si="4"/>
        <v>0</v>
      </c>
      <c r="L38" s="114">
        <f>RKO!G45</f>
        <v>5.4099602253063352</v>
      </c>
      <c r="M38" s="114">
        <f t="shared" si="2"/>
        <v>0</v>
      </c>
      <c r="N38" s="142"/>
      <c r="O38" s="150"/>
    </row>
    <row r="39" spans="1:15" ht="27.6" x14ac:dyDescent="0.25">
      <c r="A39" s="66" t="s">
        <v>137</v>
      </c>
      <c r="B39" s="69" t="s">
        <v>126</v>
      </c>
      <c r="C39" s="111">
        <f>C40</f>
        <v>13685000</v>
      </c>
      <c r="D39" s="96">
        <f>D40</f>
        <v>0</v>
      </c>
      <c r="E39" s="95">
        <f t="shared" si="1"/>
        <v>0</v>
      </c>
      <c r="F39" s="116">
        <f>F40</f>
        <v>0</v>
      </c>
      <c r="G39" s="95">
        <f t="shared" si="0"/>
        <v>0</v>
      </c>
      <c r="H39" s="96">
        <f>SUM(H40)</f>
        <v>1350000</v>
      </c>
      <c r="I39" s="95">
        <f t="shared" si="3"/>
        <v>9.8648154914139567</v>
      </c>
      <c r="J39" s="96">
        <f>SUM(J40)</f>
        <v>0</v>
      </c>
      <c r="K39" s="95">
        <f t="shared" si="4"/>
        <v>0</v>
      </c>
      <c r="L39" s="99">
        <f>RKO!G46</f>
        <v>9.8648154914139567</v>
      </c>
      <c r="M39" s="96">
        <f t="shared" si="2"/>
        <v>0</v>
      </c>
      <c r="N39" s="144"/>
      <c r="O39" s="150"/>
    </row>
    <row r="40" spans="1:15" ht="27.6" x14ac:dyDescent="0.25">
      <c r="A40" s="109"/>
      <c r="B40" s="67" t="s">
        <v>127</v>
      </c>
      <c r="C40" s="98">
        <f>C41</f>
        <v>13685000</v>
      </c>
      <c r="D40" s="98">
        <f>D41</f>
        <v>0</v>
      </c>
      <c r="E40" s="95">
        <f t="shared" si="1"/>
        <v>0</v>
      </c>
      <c r="F40" s="108">
        <f>F41</f>
        <v>0</v>
      </c>
      <c r="G40" s="95">
        <f t="shared" si="0"/>
        <v>0</v>
      </c>
      <c r="H40" s="99">
        <f>SUM(H41)</f>
        <v>1350000</v>
      </c>
      <c r="I40" s="95">
        <f t="shared" si="3"/>
        <v>9.8648154914139567</v>
      </c>
      <c r="J40" s="99">
        <f>SUM(J41)</f>
        <v>0</v>
      </c>
      <c r="K40" s="95">
        <f t="shared" si="4"/>
        <v>0</v>
      </c>
      <c r="L40" s="99">
        <f>RKO!G47</f>
        <v>9.8648154914139567</v>
      </c>
      <c r="M40" s="96">
        <f t="shared" si="2"/>
        <v>0</v>
      </c>
      <c r="N40" s="143"/>
      <c r="O40" s="150"/>
    </row>
    <row r="41" spans="1:15" x14ac:dyDescent="0.25">
      <c r="A41" s="70"/>
      <c r="B41" s="68" t="s">
        <v>128</v>
      </c>
      <c r="C41" s="102">
        <v>13685000</v>
      </c>
      <c r="D41" s="103">
        <f>JANUARI!J41</f>
        <v>0</v>
      </c>
      <c r="E41" s="95">
        <f t="shared" si="1"/>
        <v>0</v>
      </c>
      <c r="F41" s="117"/>
      <c r="G41" s="95">
        <f t="shared" si="0"/>
        <v>0</v>
      </c>
      <c r="H41" s="151">
        <f>ANGKAS!F47</f>
        <v>1350000</v>
      </c>
      <c r="I41" s="95">
        <f t="shared" si="3"/>
        <v>9.8648154914139567</v>
      </c>
      <c r="J41" s="64">
        <f>D41+F41</f>
        <v>0</v>
      </c>
      <c r="K41" s="95">
        <f t="shared" si="4"/>
        <v>0</v>
      </c>
      <c r="L41" s="114">
        <f>RKO!G48</f>
        <v>9.8648154914139567</v>
      </c>
      <c r="M41" s="114">
        <f t="shared" si="2"/>
        <v>0</v>
      </c>
      <c r="N41" s="142"/>
      <c r="O41" s="150"/>
    </row>
    <row r="42" spans="1:15" ht="27.6" x14ac:dyDescent="0.25">
      <c r="A42" s="66" t="s">
        <v>125</v>
      </c>
      <c r="B42" s="69" t="s">
        <v>129</v>
      </c>
      <c r="C42" s="111">
        <f>C43</f>
        <v>39337500</v>
      </c>
      <c r="D42" s="96">
        <f>D43</f>
        <v>0</v>
      </c>
      <c r="E42" s="95">
        <f t="shared" si="1"/>
        <v>0</v>
      </c>
      <c r="F42" s="116">
        <f>F43</f>
        <v>0</v>
      </c>
      <c r="G42" s="95">
        <f t="shared" si="0"/>
        <v>0</v>
      </c>
      <c r="H42" s="96">
        <f>SUM(H43)</f>
        <v>0</v>
      </c>
      <c r="I42" s="95">
        <f t="shared" si="3"/>
        <v>0</v>
      </c>
      <c r="J42" s="96">
        <f>SUM(J43)</f>
        <v>0</v>
      </c>
      <c r="K42" s="95">
        <f t="shared" si="4"/>
        <v>0</v>
      </c>
      <c r="L42" s="99">
        <f>RKO!G49</f>
        <v>0</v>
      </c>
      <c r="M42" s="96">
        <f t="shared" si="2"/>
        <v>0</v>
      </c>
      <c r="N42" s="144"/>
      <c r="O42" s="150"/>
    </row>
    <row r="43" spans="1:15" ht="27.6" x14ac:dyDescent="0.25">
      <c r="A43" s="109"/>
      <c r="B43" s="67" t="s">
        <v>130</v>
      </c>
      <c r="C43" s="98">
        <f>SUM(C44:C48)</f>
        <v>39337500</v>
      </c>
      <c r="D43" s="98">
        <f>SUM(D44:D48)</f>
        <v>0</v>
      </c>
      <c r="E43" s="95">
        <f t="shared" si="1"/>
        <v>0</v>
      </c>
      <c r="F43" s="98">
        <f>SUM(F44:F48)</f>
        <v>0</v>
      </c>
      <c r="G43" s="95">
        <f t="shared" si="0"/>
        <v>0</v>
      </c>
      <c r="H43" s="98">
        <f>SUM(H44:H48)</f>
        <v>0</v>
      </c>
      <c r="I43" s="95">
        <f t="shared" si="3"/>
        <v>0</v>
      </c>
      <c r="J43" s="98">
        <f>SUM(J44:J48)</f>
        <v>0</v>
      </c>
      <c r="K43" s="95">
        <f t="shared" si="4"/>
        <v>0</v>
      </c>
      <c r="L43" s="99">
        <f>RKO!G50</f>
        <v>0</v>
      </c>
      <c r="M43" s="96">
        <f t="shared" si="2"/>
        <v>0</v>
      </c>
      <c r="N43" s="143"/>
      <c r="O43" s="150"/>
    </row>
    <row r="44" spans="1:15" ht="27.6" x14ac:dyDescent="0.25">
      <c r="A44" s="70"/>
      <c r="B44" s="68" t="s">
        <v>53</v>
      </c>
      <c r="C44" s="102">
        <v>6000000</v>
      </c>
      <c r="D44" s="103">
        <f>JANUARI!J44</f>
        <v>0</v>
      </c>
      <c r="E44" s="95"/>
      <c r="F44" s="105"/>
      <c r="G44" s="95"/>
      <c r="H44" s="151">
        <f>ANGKAS!F50</f>
        <v>0</v>
      </c>
      <c r="I44" s="95"/>
      <c r="J44" s="64"/>
      <c r="K44" s="95"/>
      <c r="L44" s="114">
        <f>RKO!G51</f>
        <v>0</v>
      </c>
      <c r="M44" s="114">
        <f t="shared" si="2"/>
        <v>0</v>
      </c>
      <c r="N44" s="142"/>
      <c r="O44" s="150"/>
    </row>
    <row r="45" spans="1:15" x14ac:dyDescent="0.25">
      <c r="A45" s="70"/>
      <c r="B45" s="68" t="s">
        <v>54</v>
      </c>
      <c r="C45" s="102">
        <v>4950000</v>
      </c>
      <c r="D45" s="103">
        <f>JANUARI!J45</f>
        <v>0</v>
      </c>
      <c r="E45" s="95"/>
      <c r="F45" s="105"/>
      <c r="G45" s="95"/>
      <c r="H45" s="151">
        <f>ANGKAS!F51</f>
        <v>0</v>
      </c>
      <c r="I45" s="95"/>
      <c r="J45" s="64"/>
      <c r="K45" s="95"/>
      <c r="L45" s="114">
        <f>RKO!G52</f>
        <v>0</v>
      </c>
      <c r="M45" s="114">
        <f t="shared" si="2"/>
        <v>0</v>
      </c>
      <c r="N45" s="142"/>
      <c r="O45" s="150"/>
    </row>
    <row r="46" spans="1:15" ht="27.6" x14ac:dyDescent="0.25">
      <c r="A46" s="70"/>
      <c r="B46" s="68" t="s">
        <v>55</v>
      </c>
      <c r="C46" s="102">
        <v>3150000</v>
      </c>
      <c r="D46" s="103">
        <f>JANUARI!J46</f>
        <v>0</v>
      </c>
      <c r="E46" s="95"/>
      <c r="F46" s="105"/>
      <c r="G46" s="95"/>
      <c r="H46" s="151">
        <f>ANGKAS!F52</f>
        <v>0</v>
      </c>
      <c r="I46" s="95"/>
      <c r="J46" s="64"/>
      <c r="K46" s="95"/>
      <c r="L46" s="114">
        <f>RKO!G53</f>
        <v>0</v>
      </c>
      <c r="M46" s="114">
        <f t="shared" si="2"/>
        <v>0</v>
      </c>
      <c r="N46" s="142"/>
      <c r="O46" s="150"/>
    </row>
    <row r="47" spans="1:15" x14ac:dyDescent="0.25">
      <c r="A47" s="70"/>
      <c r="B47" s="68" t="s">
        <v>56</v>
      </c>
      <c r="C47" s="102">
        <v>3000000</v>
      </c>
      <c r="D47" s="103">
        <f>JANUARI!J47</f>
        <v>0</v>
      </c>
      <c r="E47" s="95"/>
      <c r="F47" s="105"/>
      <c r="G47" s="95"/>
      <c r="H47" s="151">
        <f>ANGKAS!F53</f>
        <v>0</v>
      </c>
      <c r="I47" s="95"/>
      <c r="J47" s="64"/>
      <c r="K47" s="95"/>
      <c r="L47" s="114">
        <f>RKO!G54</f>
        <v>0</v>
      </c>
      <c r="M47" s="114">
        <f t="shared" si="2"/>
        <v>0</v>
      </c>
      <c r="N47" s="142"/>
      <c r="O47" s="150"/>
    </row>
    <row r="48" spans="1:15" x14ac:dyDescent="0.25">
      <c r="A48" s="70"/>
      <c r="B48" s="68" t="s">
        <v>57</v>
      </c>
      <c r="C48" s="102">
        <v>22237500</v>
      </c>
      <c r="D48" s="103">
        <v>0</v>
      </c>
      <c r="E48" s="95">
        <f t="shared" si="1"/>
        <v>0</v>
      </c>
      <c r="F48" s="105"/>
      <c r="G48" s="95">
        <f t="shared" si="0"/>
        <v>0</v>
      </c>
      <c r="H48" s="151">
        <f>ANGKAS!F54</f>
        <v>0</v>
      </c>
      <c r="I48" s="95">
        <f t="shared" si="3"/>
        <v>0</v>
      </c>
      <c r="J48" s="64">
        <f>D48+F48</f>
        <v>0</v>
      </c>
      <c r="K48" s="95">
        <f t="shared" si="4"/>
        <v>0</v>
      </c>
      <c r="L48" s="114">
        <f>RKO!G55</f>
        <v>0</v>
      </c>
      <c r="M48" s="114">
        <f t="shared" si="2"/>
        <v>0</v>
      </c>
      <c r="N48" s="142"/>
      <c r="O48" s="150"/>
    </row>
    <row r="49" spans="1:15" ht="15" x14ac:dyDescent="0.25">
      <c r="A49" s="70"/>
      <c r="B49" s="87" t="s">
        <v>131</v>
      </c>
      <c r="C49" s="118">
        <f>SUM(C12+C32+C39+C42)</f>
        <v>2269879230</v>
      </c>
      <c r="D49" s="95">
        <f>SUM(D12+D32+D39+D42)</f>
        <v>126380498</v>
      </c>
      <c r="E49" s="95">
        <f>D49/C49*100</f>
        <v>5.5677190367524529</v>
      </c>
      <c r="F49" s="104">
        <f>SUM(F12+F32+F39+F42)</f>
        <v>135044635</v>
      </c>
      <c r="G49" s="95">
        <f>F49/C49*100</f>
        <v>5.9494193882729167</v>
      </c>
      <c r="H49" s="95">
        <f>SUM(H12+H32+H39+H42)</f>
        <v>166480204</v>
      </c>
      <c r="I49" s="95">
        <f>H49/C49*100</f>
        <v>7.3343198968343346</v>
      </c>
      <c r="J49" s="95">
        <f>SUM(J12+J32+J39+J42)</f>
        <v>261425133</v>
      </c>
      <c r="K49" s="95">
        <f>SUM(J49/C49)*100</f>
        <v>11.517138425025371</v>
      </c>
      <c r="L49" s="95">
        <f>L11</f>
        <v>7.4954639059525014</v>
      </c>
      <c r="M49" s="114">
        <f>K49</f>
        <v>11.517138425025371</v>
      </c>
      <c r="N49" s="139"/>
      <c r="O49" s="150"/>
    </row>
    <row r="50" spans="1:15" ht="15" x14ac:dyDescent="0.25">
      <c r="A50" s="119"/>
      <c r="B50" s="120"/>
      <c r="C50" s="121"/>
      <c r="D50" s="122"/>
      <c r="E50" s="123"/>
      <c r="F50" s="124"/>
      <c r="G50" s="123"/>
      <c r="H50" s="123"/>
      <c r="I50" s="123"/>
      <c r="J50" s="119"/>
      <c r="K50" s="119"/>
      <c r="L50" s="119"/>
      <c r="M50" s="119"/>
      <c r="N50" s="119"/>
      <c r="O50" s="77"/>
    </row>
    <row r="51" spans="1:15" ht="15" x14ac:dyDescent="0.25">
      <c r="A51" s="119"/>
      <c r="B51" s="125"/>
      <c r="C51" s="121"/>
      <c r="D51" s="122"/>
      <c r="E51" s="123"/>
      <c r="F51" s="124"/>
      <c r="G51" s="123"/>
      <c r="H51" s="123"/>
      <c r="I51" s="123"/>
      <c r="J51" s="126" t="s">
        <v>142</v>
      </c>
      <c r="K51" s="126"/>
      <c r="L51" s="126"/>
      <c r="M51" s="126"/>
      <c r="N51" s="126"/>
    </row>
    <row r="52" spans="1:15" ht="15" x14ac:dyDescent="0.25">
      <c r="A52" s="119"/>
      <c r="B52" s="120"/>
      <c r="C52" s="121"/>
      <c r="D52" s="122"/>
      <c r="E52" s="123"/>
      <c r="F52" s="124"/>
      <c r="G52" s="123"/>
      <c r="H52" s="123"/>
      <c r="I52" s="123"/>
      <c r="J52" s="127" t="s">
        <v>132</v>
      </c>
      <c r="K52" s="127"/>
      <c r="L52" s="127"/>
      <c r="M52" s="127"/>
      <c r="N52" s="127"/>
    </row>
    <row r="53" spans="1:15" ht="15" x14ac:dyDescent="0.25">
      <c r="A53" s="119"/>
      <c r="B53" s="120"/>
      <c r="C53" s="128"/>
      <c r="D53" s="122"/>
      <c r="E53" s="123"/>
      <c r="F53" s="124"/>
      <c r="G53" s="123"/>
      <c r="H53" s="123"/>
      <c r="I53" s="123"/>
      <c r="J53" s="129"/>
      <c r="K53" s="129"/>
      <c r="L53" s="129"/>
      <c r="M53" s="129"/>
      <c r="N53" s="129"/>
    </row>
    <row r="54" spans="1:15" ht="15" x14ac:dyDescent="0.25">
      <c r="A54" s="119"/>
      <c r="B54" s="120"/>
      <c r="C54" s="159"/>
      <c r="D54" s="122"/>
      <c r="E54" s="123"/>
      <c r="F54" s="124"/>
      <c r="G54" s="123"/>
      <c r="H54" s="123"/>
      <c r="I54" s="123"/>
      <c r="J54" s="123"/>
      <c r="K54" s="130"/>
      <c r="L54" s="131"/>
      <c r="M54" s="130"/>
      <c r="N54" s="130"/>
    </row>
    <row r="55" spans="1:15" ht="15" x14ac:dyDescent="0.25">
      <c r="A55" s="119"/>
      <c r="B55" s="120"/>
      <c r="C55" s="121"/>
      <c r="D55" s="122"/>
      <c r="E55" s="123"/>
      <c r="F55" s="124"/>
      <c r="G55" s="123"/>
      <c r="H55" s="123"/>
      <c r="I55" s="123"/>
      <c r="J55" s="123"/>
      <c r="K55" s="130"/>
      <c r="L55" s="131"/>
      <c r="M55" s="130"/>
      <c r="N55" s="130"/>
    </row>
    <row r="56" spans="1:15" ht="15" x14ac:dyDescent="0.25">
      <c r="A56" s="119"/>
      <c r="B56" s="120"/>
      <c r="C56" s="93"/>
      <c r="D56" s="132"/>
      <c r="E56" s="133"/>
      <c r="F56" s="134"/>
      <c r="G56" s="133"/>
      <c r="H56" s="133"/>
      <c r="I56" s="133"/>
      <c r="J56" s="123"/>
      <c r="K56" s="130"/>
      <c r="L56" s="131"/>
      <c r="M56" s="130"/>
      <c r="N56" s="130"/>
    </row>
    <row r="57" spans="1:15" ht="15" x14ac:dyDescent="0.25">
      <c r="A57" s="119"/>
      <c r="B57" s="120"/>
      <c r="C57" s="121"/>
      <c r="D57" s="122"/>
      <c r="E57" s="123"/>
      <c r="F57" s="124"/>
      <c r="G57" s="123"/>
      <c r="H57" s="123"/>
      <c r="I57" s="123"/>
      <c r="J57" s="135" t="s">
        <v>133</v>
      </c>
      <c r="K57" s="135"/>
      <c r="L57" s="135"/>
      <c r="M57" s="135"/>
      <c r="N57" s="135"/>
    </row>
    <row r="58" spans="1:15" ht="15" x14ac:dyDescent="0.25">
      <c r="A58" s="119"/>
      <c r="B58" s="120"/>
      <c r="C58" s="121"/>
      <c r="D58" s="122"/>
      <c r="E58" s="123"/>
      <c r="F58" s="124"/>
      <c r="G58" s="123"/>
      <c r="H58" s="123"/>
      <c r="I58" s="123"/>
      <c r="J58" s="131" t="s">
        <v>134</v>
      </c>
      <c r="K58" s="131"/>
      <c r="L58" s="131"/>
      <c r="M58" s="131"/>
      <c r="N58" s="131"/>
    </row>
    <row r="59" spans="1:15" ht="15" x14ac:dyDescent="0.25">
      <c r="A59" s="119"/>
      <c r="B59" s="120"/>
      <c r="C59" s="121"/>
      <c r="D59" s="122"/>
      <c r="E59" s="123"/>
      <c r="F59" s="124"/>
      <c r="G59" s="123"/>
      <c r="H59" s="123"/>
      <c r="I59" s="123"/>
      <c r="J59" s="131" t="s">
        <v>135</v>
      </c>
      <c r="K59" s="131"/>
      <c r="L59" s="131"/>
      <c r="M59" s="131"/>
      <c r="N59" s="131"/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51181102362204722" right="0.9055118110236221" top="0.74803149606299213" bottom="0.74803149606299213" header="0.31496062992125984" footer="0.31496062992125984"/>
  <pageSetup paperSize="5" scale="5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1F8F-15AE-47A5-89FD-A1605D431202}">
  <dimension ref="A1:O59"/>
  <sheetViews>
    <sheetView topLeftCell="B5" zoomScaleNormal="100" workbookViewId="0">
      <selection activeCell="J17" sqref="J17"/>
    </sheetView>
  </sheetViews>
  <sheetFormatPr defaultColWidth="9.109375" defaultRowHeight="13.8" x14ac:dyDescent="0.25"/>
  <cols>
    <col min="1" max="1" width="9.109375" style="71"/>
    <col min="2" max="2" width="58.6640625" style="136" customWidth="1"/>
    <col min="3" max="3" width="23.33203125" style="74" customWidth="1"/>
    <col min="4" max="4" width="23.33203125" style="71" customWidth="1"/>
    <col min="5" max="5" width="9.109375" style="71" customWidth="1"/>
    <col min="6" max="6" width="22.5546875" style="71" customWidth="1"/>
    <col min="7" max="7" width="9.109375" style="71"/>
    <col min="8" max="8" width="24" style="71" customWidth="1"/>
    <col min="9" max="9" width="10.109375" style="71" customWidth="1"/>
    <col min="10" max="10" width="26.6640625" style="71" customWidth="1"/>
    <col min="11" max="11" width="9.109375" style="71"/>
    <col min="12" max="12" width="10.6640625" style="71" customWidth="1"/>
    <col min="13" max="13" width="10" style="71" customWidth="1"/>
    <col min="14" max="14" width="11.88671875" style="71" customWidth="1"/>
    <col min="15" max="16384" width="9.109375" style="71"/>
  </cols>
  <sheetData>
    <row r="1" spans="1:15" ht="17.399999999999999" x14ac:dyDescent="0.3">
      <c r="A1" s="194" t="s">
        <v>139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5" ht="17.399999999999999" x14ac:dyDescent="0.3">
      <c r="A2" s="194" t="s">
        <v>143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17.399999999999999" x14ac:dyDescent="0.3">
      <c r="A3" s="194" t="s">
        <v>92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x14ac:dyDescent="0.25">
      <c r="A4" s="72"/>
      <c r="B4" s="73"/>
      <c r="D4" s="75"/>
      <c r="F4" s="76"/>
      <c r="O4" s="77"/>
    </row>
    <row r="5" spans="1:15" x14ac:dyDescent="0.25">
      <c r="A5" s="78"/>
      <c r="B5" s="79"/>
      <c r="C5" s="78"/>
      <c r="D5" s="80"/>
      <c r="E5" s="81"/>
      <c r="F5" s="82"/>
      <c r="G5" s="81"/>
      <c r="H5" s="81"/>
      <c r="I5" s="81"/>
      <c r="N5" s="83"/>
    </row>
    <row r="6" spans="1:15" ht="45.75" customHeight="1" x14ac:dyDescent="0.25">
      <c r="A6" s="70" t="s">
        <v>93</v>
      </c>
      <c r="B6" s="84" t="s">
        <v>94</v>
      </c>
      <c r="C6" s="70" t="s">
        <v>95</v>
      </c>
      <c r="D6" s="193" t="s">
        <v>96</v>
      </c>
      <c r="E6" s="193"/>
      <c r="F6" s="193"/>
      <c r="G6" s="193"/>
      <c r="H6" s="193"/>
      <c r="I6" s="193"/>
      <c r="J6" s="193"/>
      <c r="K6" s="193"/>
      <c r="L6" s="193" t="s">
        <v>140</v>
      </c>
      <c r="M6" s="193"/>
      <c r="N6" s="137" t="s">
        <v>97</v>
      </c>
      <c r="O6" s="145"/>
    </row>
    <row r="7" spans="1:15" ht="27.6" x14ac:dyDescent="0.25">
      <c r="A7" s="70"/>
      <c r="B7" s="84"/>
      <c r="C7" s="70"/>
      <c r="D7" s="193" t="s">
        <v>98</v>
      </c>
      <c r="E7" s="193"/>
      <c r="F7" s="193" t="s">
        <v>99</v>
      </c>
      <c r="G7" s="193"/>
      <c r="H7" s="193" t="s">
        <v>100</v>
      </c>
      <c r="I7" s="193"/>
      <c r="J7" s="193" t="s">
        <v>101</v>
      </c>
      <c r="K7" s="193"/>
      <c r="L7" s="84" t="s">
        <v>102</v>
      </c>
      <c r="M7" s="84" t="s">
        <v>103</v>
      </c>
      <c r="N7" s="138"/>
      <c r="O7" s="145"/>
    </row>
    <row r="8" spans="1:15" x14ac:dyDescent="0.25">
      <c r="A8" s="70"/>
      <c r="B8" s="84"/>
      <c r="C8" s="70" t="s">
        <v>104</v>
      </c>
      <c r="D8" s="85" t="s">
        <v>105</v>
      </c>
      <c r="E8" s="70" t="s">
        <v>106</v>
      </c>
      <c r="F8" s="86" t="s">
        <v>105</v>
      </c>
      <c r="G8" s="70" t="s">
        <v>106</v>
      </c>
      <c r="H8" s="70" t="s">
        <v>105</v>
      </c>
      <c r="I8" s="70" t="s">
        <v>106</v>
      </c>
      <c r="J8" s="70" t="s">
        <v>105</v>
      </c>
      <c r="K8" s="70" t="s">
        <v>106</v>
      </c>
      <c r="L8" s="70" t="s">
        <v>106</v>
      </c>
      <c r="M8" s="70" t="s">
        <v>106</v>
      </c>
      <c r="N8" s="138"/>
      <c r="O8" s="146"/>
    </row>
    <row r="9" spans="1:15" x14ac:dyDescent="0.25">
      <c r="A9" s="70">
        <v>1</v>
      </c>
      <c r="B9" s="84">
        <v>2</v>
      </c>
      <c r="C9" s="70">
        <v>3</v>
      </c>
      <c r="D9" s="85">
        <v>4</v>
      </c>
      <c r="E9" s="70">
        <v>5</v>
      </c>
      <c r="F9" s="85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138">
        <v>14</v>
      </c>
      <c r="O9" s="147"/>
    </row>
    <row r="10" spans="1:15" x14ac:dyDescent="0.25">
      <c r="A10" s="70"/>
      <c r="B10" s="87" t="s">
        <v>107</v>
      </c>
      <c r="C10" s="70"/>
      <c r="D10" s="85"/>
      <c r="E10" s="70"/>
      <c r="F10" s="86"/>
      <c r="G10" s="70"/>
      <c r="H10" s="70"/>
      <c r="I10" s="70"/>
      <c r="J10" s="70"/>
      <c r="K10" s="70"/>
      <c r="L10" s="70"/>
      <c r="M10" s="70"/>
      <c r="N10" s="138"/>
      <c r="O10" s="147"/>
    </row>
    <row r="11" spans="1:15" ht="15" x14ac:dyDescent="0.25">
      <c r="A11" s="88"/>
      <c r="B11" s="89" t="s">
        <v>92</v>
      </c>
      <c r="C11" s="90">
        <f>C12+C32+C39+C42</f>
        <v>2269879230</v>
      </c>
      <c r="D11" s="91">
        <f>D12+D32+D39+D42</f>
        <v>261425133</v>
      </c>
      <c r="E11" s="91">
        <f>D11/C11*100</f>
        <v>11.517138425025371</v>
      </c>
      <c r="F11" s="92">
        <f>F12+F32+F39+F42</f>
        <v>281066206</v>
      </c>
      <c r="G11" s="91">
        <f>F11/C11*100</f>
        <v>12.38242996743047</v>
      </c>
      <c r="H11" s="91">
        <f>SUM(H12+H32+H39+H42)</f>
        <v>301136184</v>
      </c>
      <c r="I11" s="91">
        <f>H11/C11*100</f>
        <v>13.266617008518114</v>
      </c>
      <c r="J11" s="91">
        <f>SUM(J12+J32+J39+J42)</f>
        <v>542491339</v>
      </c>
      <c r="K11" s="91">
        <f>SUM(J11/C11)*100</f>
        <v>23.899568392455841</v>
      </c>
      <c r="L11" s="91">
        <f>RKO!G7</f>
        <v>7.4954639059525014</v>
      </c>
      <c r="M11" s="91">
        <f>K11</f>
        <v>23.899568392455841</v>
      </c>
      <c r="N11" s="139"/>
      <c r="O11" s="148"/>
    </row>
    <row r="12" spans="1:15" ht="27.6" x14ac:dyDescent="0.25">
      <c r="A12" s="66" t="s">
        <v>108</v>
      </c>
      <c r="B12" s="69" t="s">
        <v>22</v>
      </c>
      <c r="C12" s="94">
        <f>C13+C16+C20+C22+C25+C28</f>
        <v>2158236230</v>
      </c>
      <c r="D12" s="94">
        <f>D13+D16+D20+D22+D25+D28</f>
        <v>261425133</v>
      </c>
      <c r="E12" s="95">
        <f>D12/C12*100</f>
        <v>12.112906333705647</v>
      </c>
      <c r="F12" s="94">
        <f>F13+F16+F20+F22+F25+F28</f>
        <v>277916206</v>
      </c>
      <c r="G12" s="95">
        <f t="shared" ref="G12:G48" si="0">F12/C12*100</f>
        <v>12.877005868815388</v>
      </c>
      <c r="H12" s="94">
        <f>H13+H16+H20+H22+H25+H28</f>
        <v>295188784</v>
      </c>
      <c r="I12" s="95">
        <f>H12/C12*100</f>
        <v>13.677315758896327</v>
      </c>
      <c r="J12" s="94">
        <f>J13+J16+J20+J22+J25+J28</f>
        <v>539341339</v>
      </c>
      <c r="K12" s="96">
        <f>SUM(J12/C12)*100</f>
        <v>24.989912202521037</v>
      </c>
      <c r="L12" s="96">
        <f>RKO!J8</f>
        <v>13.87320310108513</v>
      </c>
      <c r="M12" s="96">
        <f>K12</f>
        <v>24.989912202521037</v>
      </c>
      <c r="N12" s="140"/>
      <c r="O12" s="149"/>
    </row>
    <row r="13" spans="1:15" ht="27.6" x14ac:dyDescent="0.25">
      <c r="A13" s="97"/>
      <c r="B13" s="67" t="s">
        <v>109</v>
      </c>
      <c r="C13" s="98">
        <f>C14+C15</f>
        <v>3925900</v>
      </c>
      <c r="D13" s="99">
        <f>D14+D15</f>
        <v>0</v>
      </c>
      <c r="E13" s="95">
        <f t="shared" ref="E13:E48" si="1">D13/C13*100</f>
        <v>0</v>
      </c>
      <c r="F13" s="100">
        <f>F14+F15</f>
        <v>0</v>
      </c>
      <c r="G13" s="95">
        <f t="shared" si="0"/>
        <v>0</v>
      </c>
      <c r="H13" s="101">
        <f>SUM(H14+H15)</f>
        <v>0</v>
      </c>
      <c r="I13" s="95">
        <f>H13/C13*100</f>
        <v>0</v>
      </c>
      <c r="J13" s="101">
        <f>SUM(J14+J15)</f>
        <v>0</v>
      </c>
      <c r="K13" s="95">
        <f>SUM(J13/C13)*100</f>
        <v>0</v>
      </c>
      <c r="L13" s="99">
        <f>RKO!J9</f>
        <v>0</v>
      </c>
      <c r="M13" s="96">
        <f t="shared" ref="M13:M48" si="2">K13</f>
        <v>0</v>
      </c>
      <c r="N13" s="141"/>
      <c r="O13" s="149"/>
    </row>
    <row r="14" spans="1:15" x14ac:dyDescent="0.25">
      <c r="A14" s="70"/>
      <c r="B14" s="68" t="s">
        <v>24</v>
      </c>
      <c r="C14" s="102">
        <v>2239300</v>
      </c>
      <c r="D14" s="103">
        <f>FEBRUARI!J14</f>
        <v>0</v>
      </c>
      <c r="E14" s="95">
        <f>D14/C14*100</f>
        <v>0</v>
      </c>
      <c r="F14" s="104"/>
      <c r="G14" s="95">
        <f t="shared" si="0"/>
        <v>0</v>
      </c>
      <c r="H14" s="151">
        <f>ANGKAS!H9</f>
        <v>0</v>
      </c>
      <c r="I14" s="95">
        <f t="shared" ref="I14:I48" si="3">H14/C14*100</f>
        <v>0</v>
      </c>
      <c r="J14" s="63">
        <f>D14+F14</f>
        <v>0</v>
      </c>
      <c r="K14" s="95">
        <f>SUM(J14/C14)*100</f>
        <v>0</v>
      </c>
      <c r="L14" s="114">
        <f>RKO!J10</f>
        <v>0</v>
      </c>
      <c r="M14" s="96">
        <f t="shared" si="2"/>
        <v>0</v>
      </c>
      <c r="N14" s="142"/>
      <c r="O14" s="150"/>
    </row>
    <row r="15" spans="1:15" ht="27.6" x14ac:dyDescent="0.25">
      <c r="A15" s="70"/>
      <c r="B15" s="68" t="s">
        <v>25</v>
      </c>
      <c r="C15" s="102">
        <v>1686600</v>
      </c>
      <c r="D15" s="103">
        <f>FEBRUARI!J15</f>
        <v>0</v>
      </c>
      <c r="E15" s="95">
        <f>D15/C15*100</f>
        <v>0</v>
      </c>
      <c r="F15" s="105"/>
      <c r="G15" s="95">
        <f t="shared" si="0"/>
        <v>0</v>
      </c>
      <c r="H15" s="151">
        <f>ANGKAS!H10</f>
        <v>0</v>
      </c>
      <c r="I15" s="95">
        <f t="shared" si="3"/>
        <v>0</v>
      </c>
      <c r="J15" s="64">
        <f>D15+F15</f>
        <v>0</v>
      </c>
      <c r="K15" s="95">
        <f t="shared" ref="K15:K48" si="4">SUM(J15/C15)*100</f>
        <v>0</v>
      </c>
      <c r="L15" s="114">
        <f>RKO!J11</f>
        <v>0</v>
      </c>
      <c r="M15" s="114">
        <f t="shared" si="2"/>
        <v>0</v>
      </c>
      <c r="N15" s="142"/>
      <c r="O15" s="150"/>
    </row>
    <row r="16" spans="1:15" x14ac:dyDescent="0.25">
      <c r="A16" s="106"/>
      <c r="B16" s="67" t="s">
        <v>110</v>
      </c>
      <c r="C16" s="98">
        <f>SUM(C17:C19)</f>
        <v>1902720530</v>
      </c>
      <c r="D16" s="99">
        <f>SUM(D17:D19)</f>
        <v>261425133</v>
      </c>
      <c r="E16" s="95">
        <f>D16/C16*100</f>
        <v>13.739544451123361</v>
      </c>
      <c r="F16" s="99">
        <f>SUM(F17:F19)</f>
        <v>261232417</v>
      </c>
      <c r="G16" s="95">
        <f t="shared" si="0"/>
        <v>13.729416006248696</v>
      </c>
      <c r="H16" s="99">
        <f>SUM(H17:H19)</f>
        <v>286746284</v>
      </c>
      <c r="I16" s="95">
        <f t="shared" si="3"/>
        <v>15.070331111632038</v>
      </c>
      <c r="J16" s="99">
        <f>SUM(J17:J19)</f>
        <v>522657550</v>
      </c>
      <c r="K16" s="95">
        <f t="shared" si="4"/>
        <v>27.468960457372056</v>
      </c>
      <c r="L16" s="99">
        <f>RKO!J12</f>
        <v>15.070329052325118</v>
      </c>
      <c r="M16" s="96">
        <f t="shared" si="2"/>
        <v>27.468960457372056</v>
      </c>
      <c r="N16" s="143"/>
      <c r="O16" s="150"/>
    </row>
    <row r="17" spans="1:15" x14ac:dyDescent="0.25">
      <c r="A17" s="70"/>
      <c r="B17" s="68" t="s">
        <v>27</v>
      </c>
      <c r="C17" s="102">
        <v>1876060530</v>
      </c>
      <c r="D17" s="103">
        <f>FEBRUARI!J17</f>
        <v>261425133</v>
      </c>
      <c r="E17" s="95">
        <f t="shared" si="1"/>
        <v>13.934792018677564</v>
      </c>
      <c r="F17" s="105">
        <v>261232417</v>
      </c>
      <c r="G17" s="95">
        <f>F17/C17*100</f>
        <v>13.924519642231372</v>
      </c>
      <c r="H17" s="151">
        <f>ANGKAS!H12</f>
        <v>286496284</v>
      </c>
      <c r="I17" s="95">
        <f>H17/C17*100</f>
        <v>15.271164198524021</v>
      </c>
      <c r="J17" s="65">
        <f>D17+F17</f>
        <v>522657550</v>
      </c>
      <c r="K17" s="95">
        <f>SUM(J17/C17)*100</f>
        <v>27.859311660908936</v>
      </c>
      <c r="L17" s="114">
        <f>RKO!J13</f>
        <v>15.271162082119952</v>
      </c>
      <c r="M17" s="96">
        <f t="shared" si="2"/>
        <v>27.859311660908936</v>
      </c>
      <c r="N17" s="142"/>
      <c r="O17" s="150"/>
    </row>
    <row r="18" spans="1:15" ht="27.6" x14ac:dyDescent="0.25">
      <c r="A18" s="70"/>
      <c r="B18" s="68" t="s">
        <v>28</v>
      </c>
      <c r="C18" s="102">
        <v>24385000</v>
      </c>
      <c r="D18" s="103">
        <f>FEBRUARI!J18</f>
        <v>0</v>
      </c>
      <c r="E18" s="95"/>
      <c r="F18" s="105"/>
      <c r="G18" s="95"/>
      <c r="H18" s="151">
        <f>ANGKAS!H24</f>
        <v>250000</v>
      </c>
      <c r="I18" s="95"/>
      <c r="J18" s="65">
        <f>D18+F18</f>
        <v>0</v>
      </c>
      <c r="K18" s="95">
        <f>SUM(J18/C18)*100</f>
        <v>0</v>
      </c>
      <c r="L18" s="114">
        <f>RKO!J25</f>
        <v>1.0252204223908139</v>
      </c>
      <c r="M18" s="114">
        <f t="shared" si="2"/>
        <v>0</v>
      </c>
      <c r="N18" s="142"/>
      <c r="O18" s="150"/>
    </row>
    <row r="19" spans="1:15" ht="27.6" x14ac:dyDescent="0.25">
      <c r="A19" s="70"/>
      <c r="B19" s="68" t="s">
        <v>29</v>
      </c>
      <c r="C19" s="102">
        <v>2275000</v>
      </c>
      <c r="D19" s="103">
        <f>FEBRUARI!J19</f>
        <v>0</v>
      </c>
      <c r="E19" s="95">
        <f t="shared" si="1"/>
        <v>0</v>
      </c>
      <c r="F19" s="105"/>
      <c r="G19" s="95">
        <f t="shared" si="0"/>
        <v>0</v>
      </c>
      <c r="H19" s="95">
        <f>ANGKAS!H25</f>
        <v>0</v>
      </c>
      <c r="I19" s="95">
        <f>H19/C19*100</f>
        <v>0</v>
      </c>
      <c r="J19" s="65">
        <f>D19+F19</f>
        <v>0</v>
      </c>
      <c r="K19" s="95">
        <f>SUM(J19/C19)*100</f>
        <v>0</v>
      </c>
      <c r="L19" s="114">
        <f>RKO!J26</f>
        <v>0</v>
      </c>
      <c r="M19" s="114">
        <f t="shared" si="2"/>
        <v>0</v>
      </c>
      <c r="N19" s="142"/>
      <c r="O19" s="150"/>
    </row>
    <row r="20" spans="1:15" x14ac:dyDescent="0.25">
      <c r="A20" s="106"/>
      <c r="B20" s="67" t="s">
        <v>111</v>
      </c>
      <c r="C20" s="107">
        <f>C21</f>
        <v>87021700</v>
      </c>
      <c r="D20" s="99">
        <f>D21</f>
        <v>0</v>
      </c>
      <c r="E20" s="95">
        <f t="shared" si="1"/>
        <v>0</v>
      </c>
      <c r="F20" s="108">
        <f>F21</f>
        <v>3371600</v>
      </c>
      <c r="G20" s="95">
        <f t="shared" si="0"/>
        <v>3.8744359165587432</v>
      </c>
      <c r="H20" s="99">
        <f>SUM(H21)</f>
        <v>790000</v>
      </c>
      <c r="I20" s="95">
        <f t="shared" si="3"/>
        <v>0.90781954386089903</v>
      </c>
      <c r="J20" s="99">
        <f>SUM(J21)</f>
        <v>3371600</v>
      </c>
      <c r="K20" s="95">
        <f t="shared" si="4"/>
        <v>3.8744359165587432</v>
      </c>
      <c r="L20" s="99">
        <f>RKO!J27</f>
        <v>1.2804408606507558</v>
      </c>
      <c r="M20" s="96">
        <f t="shared" si="2"/>
        <v>3.8744359165587432</v>
      </c>
      <c r="N20" s="143"/>
      <c r="O20" s="150"/>
    </row>
    <row r="21" spans="1:15" x14ac:dyDescent="0.25">
      <c r="A21" s="70"/>
      <c r="B21" s="68" t="s">
        <v>31</v>
      </c>
      <c r="C21" s="102">
        <v>87021700</v>
      </c>
      <c r="D21" s="103">
        <f>FEBRUARI!J21</f>
        <v>0</v>
      </c>
      <c r="E21" s="95">
        <f t="shared" si="1"/>
        <v>0</v>
      </c>
      <c r="F21" s="105">
        <v>3371600</v>
      </c>
      <c r="G21" s="95">
        <f t="shared" si="0"/>
        <v>3.8744359165587432</v>
      </c>
      <c r="H21" s="151">
        <f>ANGKAS!H27</f>
        <v>790000</v>
      </c>
      <c r="I21" s="95">
        <f t="shared" si="3"/>
        <v>0.90781954386089903</v>
      </c>
      <c r="J21" s="64">
        <f>D21+F21</f>
        <v>3371600</v>
      </c>
      <c r="K21" s="95">
        <f t="shared" si="4"/>
        <v>3.8744359165587432</v>
      </c>
      <c r="L21" s="114">
        <f>RKO!J28</f>
        <v>1.2804408606507558</v>
      </c>
      <c r="M21" s="114">
        <f t="shared" si="2"/>
        <v>3.8744359165587432</v>
      </c>
      <c r="N21" s="142"/>
      <c r="O21" s="150"/>
    </row>
    <row r="22" spans="1:15" ht="27.6" x14ac:dyDescent="0.25">
      <c r="A22" s="109"/>
      <c r="B22" s="67" t="s">
        <v>112</v>
      </c>
      <c r="C22" s="107">
        <f>SUM(C23:C24)</f>
        <v>41372900</v>
      </c>
      <c r="D22" s="110">
        <f>SUM(D23:D24)</f>
        <v>0</v>
      </c>
      <c r="E22" s="95">
        <f t="shared" si="1"/>
        <v>0</v>
      </c>
      <c r="F22" s="110">
        <f>SUM(F23:F24)</f>
        <v>0</v>
      </c>
      <c r="G22" s="95">
        <f t="shared" si="0"/>
        <v>0</v>
      </c>
      <c r="H22" s="110">
        <f>SUM(H23:H24)</f>
        <v>0</v>
      </c>
      <c r="I22" s="95">
        <f t="shared" si="3"/>
        <v>0</v>
      </c>
      <c r="J22" s="110">
        <f>SUM(J23:J24)</f>
        <v>0</v>
      </c>
      <c r="K22" s="95">
        <f t="shared" si="4"/>
        <v>0</v>
      </c>
      <c r="L22" s="99">
        <f>RKO!J29</f>
        <v>0</v>
      </c>
      <c r="M22" s="96">
        <f t="shared" si="2"/>
        <v>0</v>
      </c>
      <c r="N22" s="143"/>
      <c r="O22" s="150"/>
    </row>
    <row r="23" spans="1:15" x14ac:dyDescent="0.25">
      <c r="A23" s="70"/>
      <c r="B23" s="68" t="s">
        <v>49</v>
      </c>
      <c r="C23" s="102">
        <v>16293600</v>
      </c>
      <c r="D23" s="103">
        <f>FEBRUARI!J23</f>
        <v>0</v>
      </c>
      <c r="E23" s="95">
        <f t="shared" si="1"/>
        <v>0</v>
      </c>
      <c r="F23" s="105"/>
      <c r="G23" s="95">
        <f t="shared" si="0"/>
        <v>0</v>
      </c>
      <c r="H23" s="151">
        <f>ANGKAS!H29</f>
        <v>0</v>
      </c>
      <c r="I23" s="95">
        <f t="shared" si="3"/>
        <v>0</v>
      </c>
      <c r="J23" s="64">
        <f>D23+F23</f>
        <v>0</v>
      </c>
      <c r="K23" s="95">
        <f t="shared" si="4"/>
        <v>0</v>
      </c>
      <c r="L23" s="114">
        <f>RKO!J30</f>
        <v>0</v>
      </c>
      <c r="M23" s="114">
        <f t="shared" si="2"/>
        <v>0</v>
      </c>
      <c r="N23" s="142"/>
      <c r="O23" s="150"/>
    </row>
    <row r="24" spans="1:15" x14ac:dyDescent="0.25">
      <c r="A24" s="70"/>
      <c r="B24" s="68" t="s">
        <v>33</v>
      </c>
      <c r="C24" s="102">
        <v>25079300</v>
      </c>
      <c r="D24" s="103">
        <f>FEBRUARI!J24</f>
        <v>0</v>
      </c>
      <c r="E24" s="95"/>
      <c r="F24" s="105"/>
      <c r="G24" s="95"/>
      <c r="H24" s="151">
        <f>ANGKAS!H30</f>
        <v>0</v>
      </c>
      <c r="I24" s="95"/>
      <c r="J24" s="64"/>
      <c r="K24" s="95"/>
      <c r="L24" s="114">
        <f>RKO!J31</f>
        <v>0</v>
      </c>
      <c r="M24" s="114">
        <f t="shared" si="2"/>
        <v>0</v>
      </c>
      <c r="N24" s="142"/>
      <c r="O24" s="150"/>
    </row>
    <row r="25" spans="1:15" ht="27.6" x14ac:dyDescent="0.25">
      <c r="A25" s="106"/>
      <c r="B25" s="67" t="s">
        <v>113</v>
      </c>
      <c r="C25" s="98">
        <f>SUM(C26:C27)</f>
        <v>70381200</v>
      </c>
      <c r="D25" s="99">
        <f>SUM(D26:D27)</f>
        <v>0</v>
      </c>
      <c r="E25" s="95">
        <f t="shared" si="1"/>
        <v>0</v>
      </c>
      <c r="F25" s="99">
        <f>SUM(F26:F27)</f>
        <v>10712189</v>
      </c>
      <c r="G25" s="95">
        <f t="shared" si="0"/>
        <v>15.220242053275591</v>
      </c>
      <c r="H25" s="99">
        <f>SUM(H26:H27)</f>
        <v>5340000</v>
      </c>
      <c r="I25" s="95">
        <f t="shared" si="3"/>
        <v>7.587253414264036</v>
      </c>
      <c r="J25" s="99">
        <f>SUM(J26:J27)</f>
        <v>10712189</v>
      </c>
      <c r="K25" s="95">
        <f t="shared" si="4"/>
        <v>15.220242053275591</v>
      </c>
      <c r="L25" s="99">
        <f>RKO!J32</f>
        <v>7.718860037119911</v>
      </c>
      <c r="M25" s="96">
        <f t="shared" si="2"/>
        <v>15.220242053275591</v>
      </c>
      <c r="N25" s="143"/>
      <c r="O25" s="150"/>
    </row>
    <row r="26" spans="1:15" x14ac:dyDescent="0.25">
      <c r="A26" s="70"/>
      <c r="B26" s="68" t="s">
        <v>114</v>
      </c>
      <c r="C26" s="102">
        <v>8400000</v>
      </c>
      <c r="D26" s="103">
        <f>FEBRUARI!J26</f>
        <v>0</v>
      </c>
      <c r="E26" s="95">
        <f t="shared" si="1"/>
        <v>0</v>
      </c>
      <c r="F26" s="105">
        <v>1183823</v>
      </c>
      <c r="G26" s="95">
        <f t="shared" si="0"/>
        <v>14.093130952380953</v>
      </c>
      <c r="H26" s="151">
        <f>ANGKAS!H32</f>
        <v>600000</v>
      </c>
      <c r="I26" s="95">
        <f t="shared" si="3"/>
        <v>7.1428571428571423</v>
      </c>
      <c r="J26" s="65">
        <f>D26+F26</f>
        <v>1183823</v>
      </c>
      <c r="K26" s="95">
        <f t="shared" si="4"/>
        <v>14.093130952380953</v>
      </c>
      <c r="L26" s="114">
        <f>RKO!J33</f>
        <v>8.3333333333333321</v>
      </c>
      <c r="M26" s="114">
        <f t="shared" si="2"/>
        <v>14.093130952380953</v>
      </c>
      <c r="N26" s="142"/>
      <c r="O26" s="150"/>
    </row>
    <row r="27" spans="1:15" x14ac:dyDescent="0.25">
      <c r="A27" s="70"/>
      <c r="B27" s="68" t="s">
        <v>115</v>
      </c>
      <c r="C27" s="102">
        <v>61981200</v>
      </c>
      <c r="D27" s="103">
        <f>FEBRUARI!J27</f>
        <v>0</v>
      </c>
      <c r="E27" s="95">
        <f t="shared" si="1"/>
        <v>0</v>
      </c>
      <c r="F27" s="105">
        <v>9528366</v>
      </c>
      <c r="G27" s="95">
        <f t="shared" si="0"/>
        <v>15.37299374649087</v>
      </c>
      <c r="H27" s="151">
        <f>ANGKAS!H33</f>
        <v>4740000</v>
      </c>
      <c r="I27" s="95">
        <f t="shared" si="3"/>
        <v>7.6474802036746627</v>
      </c>
      <c r="J27" s="65">
        <f>D27+F27</f>
        <v>9528366</v>
      </c>
      <c r="K27" s="95">
        <f t="shared" si="4"/>
        <v>15.37299374649087</v>
      </c>
      <c r="L27" s="114">
        <f>RKO!J34</f>
        <v>7.6474802036746627</v>
      </c>
      <c r="M27" s="114">
        <f t="shared" si="2"/>
        <v>15.37299374649087</v>
      </c>
      <c r="N27" s="142"/>
      <c r="O27" s="150"/>
    </row>
    <row r="28" spans="1:15" ht="27.6" x14ac:dyDescent="0.25">
      <c r="A28" s="106"/>
      <c r="B28" s="67" t="s">
        <v>116</v>
      </c>
      <c r="C28" s="98">
        <f>SUM(C29:C31)</f>
        <v>52814000</v>
      </c>
      <c r="D28" s="99">
        <f>SUM(D29:D31)</f>
        <v>0</v>
      </c>
      <c r="E28" s="95">
        <f t="shared" si="1"/>
        <v>0</v>
      </c>
      <c r="F28" s="99">
        <f>SUM(F29:F31)</f>
        <v>2600000</v>
      </c>
      <c r="G28" s="95">
        <f t="shared" si="0"/>
        <v>4.9229371000113602</v>
      </c>
      <c r="H28" s="99">
        <f>SUM(H29:H31)</f>
        <v>2312500</v>
      </c>
      <c r="I28" s="95">
        <f t="shared" si="3"/>
        <v>4.3785738629908737</v>
      </c>
      <c r="J28" s="99">
        <f>SUM(J29:J31)</f>
        <v>2600000</v>
      </c>
      <c r="K28" s="95">
        <f t="shared" si="4"/>
        <v>4.9229371000113602</v>
      </c>
      <c r="L28" s="99">
        <f>RKO!J35</f>
        <v>4.73252292075966</v>
      </c>
      <c r="M28" s="96">
        <f t="shared" si="2"/>
        <v>4.9229371000113602</v>
      </c>
      <c r="N28" s="143"/>
      <c r="O28" s="150"/>
    </row>
    <row r="29" spans="1:15" ht="27.6" x14ac:dyDescent="0.25">
      <c r="A29" s="70"/>
      <c r="B29" s="68" t="s">
        <v>117</v>
      </c>
      <c r="C29" s="102">
        <v>49350000</v>
      </c>
      <c r="D29" s="103">
        <f>FEBRUARI!J29</f>
        <v>0</v>
      </c>
      <c r="E29" s="95">
        <f t="shared" si="1"/>
        <v>0</v>
      </c>
      <c r="F29" s="105">
        <v>2600000</v>
      </c>
      <c r="G29" s="95">
        <f t="shared" si="0"/>
        <v>5.2684903748733536</v>
      </c>
      <c r="H29" s="151">
        <f>ANGKAS!H35</f>
        <v>2312500</v>
      </c>
      <c r="I29" s="95">
        <f t="shared" si="3"/>
        <v>4.6859169199594728</v>
      </c>
      <c r="J29" s="64">
        <f>D29+F29</f>
        <v>2600000</v>
      </c>
      <c r="K29" s="95">
        <f t="shared" si="4"/>
        <v>5.2684903748733536</v>
      </c>
      <c r="L29" s="114">
        <f>RKO!J36</f>
        <v>5.0936123348017626</v>
      </c>
      <c r="M29" s="114">
        <f t="shared" si="2"/>
        <v>5.2684903748733536</v>
      </c>
      <c r="N29" s="142"/>
      <c r="O29" s="150"/>
    </row>
    <row r="30" spans="1:15" ht="27.6" x14ac:dyDescent="0.25">
      <c r="A30" s="70"/>
      <c r="B30" s="68" t="s">
        <v>118</v>
      </c>
      <c r="C30" s="102">
        <v>0</v>
      </c>
      <c r="D30" s="103">
        <f>FEBRUARI!J30</f>
        <v>0</v>
      </c>
      <c r="E30" s="95"/>
      <c r="F30" s="105">
        <v>0</v>
      </c>
      <c r="G30" s="95" t="e">
        <f>F30/C30*100</f>
        <v>#DIV/0!</v>
      </c>
      <c r="H30" s="151">
        <f>ANGKAS!F36</f>
        <v>0</v>
      </c>
      <c r="I30" s="95" t="e">
        <f t="shared" si="3"/>
        <v>#DIV/0!</v>
      </c>
      <c r="J30" s="64">
        <f>D30+F30</f>
        <v>0</v>
      </c>
      <c r="K30" s="95" t="e">
        <f t="shared" si="4"/>
        <v>#DIV/0!</v>
      </c>
      <c r="L30" s="114">
        <f>RKO!J37</f>
        <v>0</v>
      </c>
      <c r="M30" s="114" t="e">
        <f t="shared" si="2"/>
        <v>#DIV/0!</v>
      </c>
      <c r="N30" s="142"/>
      <c r="O30" s="150"/>
    </row>
    <row r="31" spans="1:15" ht="27.6" x14ac:dyDescent="0.25">
      <c r="A31" s="70"/>
      <c r="B31" s="68" t="s">
        <v>119</v>
      </c>
      <c r="C31" s="102">
        <v>3464000</v>
      </c>
      <c r="D31" s="103">
        <f>FEBRUARI!J31</f>
        <v>0</v>
      </c>
      <c r="E31" s="95"/>
      <c r="F31" s="105"/>
      <c r="G31" s="95">
        <f>F30/C31*100</f>
        <v>0</v>
      </c>
      <c r="H31" s="151">
        <f>ANGKAS!H37</f>
        <v>0</v>
      </c>
      <c r="I31" s="95">
        <f t="shared" si="3"/>
        <v>0</v>
      </c>
      <c r="J31" s="64">
        <f>D31+F31</f>
        <v>0</v>
      </c>
      <c r="K31" s="95">
        <f t="shared" si="4"/>
        <v>0</v>
      </c>
      <c r="L31" s="114">
        <f>RKO!J38</f>
        <v>0</v>
      </c>
      <c r="M31" s="114">
        <f t="shared" si="2"/>
        <v>0</v>
      </c>
      <c r="N31" s="142"/>
      <c r="O31" s="150"/>
    </row>
    <row r="32" spans="1:15" ht="27.6" x14ac:dyDescent="0.25">
      <c r="A32" s="66" t="s">
        <v>120</v>
      </c>
      <c r="B32" s="69" t="s">
        <v>121</v>
      </c>
      <c r="C32" s="111">
        <f>C33+C35</f>
        <v>58620500</v>
      </c>
      <c r="D32" s="111">
        <f>D33+D35</f>
        <v>0</v>
      </c>
      <c r="E32" s="95">
        <f t="shared" si="1"/>
        <v>0</v>
      </c>
      <c r="F32" s="111">
        <f>F33+F35</f>
        <v>0</v>
      </c>
      <c r="G32" s="95">
        <f t="shared" si="0"/>
        <v>0</v>
      </c>
      <c r="H32" s="111">
        <f>H33+H35</f>
        <v>4597400</v>
      </c>
      <c r="I32" s="95">
        <f t="shared" si="3"/>
        <v>7.8426489026876265</v>
      </c>
      <c r="J32" s="111">
        <f>J33+J35</f>
        <v>0</v>
      </c>
      <c r="K32" s="95">
        <f>SUM(J32/C32)*100</f>
        <v>0</v>
      </c>
      <c r="L32" s="99">
        <f>RKO!J39</f>
        <v>9.1797268884491654</v>
      </c>
      <c r="M32" s="96">
        <f t="shared" si="2"/>
        <v>0</v>
      </c>
      <c r="N32" s="144"/>
      <c r="O32" s="150"/>
    </row>
    <row r="33" spans="1:15" ht="27.6" x14ac:dyDescent="0.25">
      <c r="A33" s="109"/>
      <c r="B33" s="67" t="s">
        <v>50</v>
      </c>
      <c r="C33" s="98">
        <f>C34</f>
        <v>10382500</v>
      </c>
      <c r="D33" s="99">
        <f>D34</f>
        <v>0</v>
      </c>
      <c r="E33" s="95"/>
      <c r="F33" s="99">
        <f>F34</f>
        <v>0</v>
      </c>
      <c r="G33" s="95"/>
      <c r="H33" s="99">
        <f>H34</f>
        <v>4290000</v>
      </c>
      <c r="I33" s="95"/>
      <c r="J33" s="99">
        <f>J34</f>
        <v>0</v>
      </c>
      <c r="K33" s="95"/>
      <c r="L33" s="99">
        <f>RKO!J40</f>
        <v>66.744457409568255</v>
      </c>
      <c r="M33" s="96">
        <f t="shared" si="2"/>
        <v>0</v>
      </c>
      <c r="N33" s="143"/>
      <c r="O33" s="150"/>
    </row>
    <row r="34" spans="1:15" ht="41.4" x14ac:dyDescent="0.25">
      <c r="A34" s="112"/>
      <c r="B34" s="68" t="s">
        <v>51</v>
      </c>
      <c r="C34" s="113">
        <v>10382500</v>
      </c>
      <c r="D34" s="103">
        <f>FEBRUARI!J34</f>
        <v>0</v>
      </c>
      <c r="E34" s="114"/>
      <c r="F34" s="115"/>
      <c r="G34" s="114"/>
      <c r="H34" s="151">
        <f>ANGKAS!H40</f>
        <v>4290000</v>
      </c>
      <c r="I34" s="114"/>
      <c r="J34" s="114"/>
      <c r="K34" s="114"/>
      <c r="L34" s="114">
        <f>RKO!J41</f>
        <v>66.744457409568255</v>
      </c>
      <c r="M34" s="114">
        <f t="shared" si="2"/>
        <v>0</v>
      </c>
      <c r="N34" s="142"/>
      <c r="O34" s="150"/>
    </row>
    <row r="35" spans="1:15" ht="27.6" x14ac:dyDescent="0.25">
      <c r="A35" s="109"/>
      <c r="B35" s="67" t="s">
        <v>122</v>
      </c>
      <c r="C35" s="98">
        <f>SUM(C36:C38)</f>
        <v>48238000</v>
      </c>
      <c r="D35" s="99">
        <f>SUM(D36:D38)</f>
        <v>0</v>
      </c>
      <c r="E35" s="95">
        <f t="shared" si="1"/>
        <v>0</v>
      </c>
      <c r="F35" s="99">
        <f>SUM(F36:F38)</f>
        <v>0</v>
      </c>
      <c r="G35" s="95">
        <f>F35/C35*100</f>
        <v>0</v>
      </c>
      <c r="H35" s="99">
        <f>SUM(H36:H38)</f>
        <v>307400</v>
      </c>
      <c r="I35" s="95">
        <f>H35/C35*100</f>
        <v>0.63725693436709652</v>
      </c>
      <c r="J35" s="99">
        <f>SUM(J36:J38)</f>
        <v>0</v>
      </c>
      <c r="K35" s="95">
        <f t="shared" si="4"/>
        <v>0</v>
      </c>
      <c r="L35" s="99">
        <f>RKO!J42</f>
        <v>0.70416405144016903</v>
      </c>
      <c r="M35" s="96">
        <f t="shared" si="2"/>
        <v>0</v>
      </c>
      <c r="N35" s="143"/>
      <c r="O35" s="150"/>
    </row>
    <row r="36" spans="1:15" ht="27.6" x14ac:dyDescent="0.25">
      <c r="A36" s="70"/>
      <c r="B36" s="68" t="s">
        <v>88</v>
      </c>
      <c r="C36" s="113">
        <v>1810000</v>
      </c>
      <c r="D36" s="103">
        <f>FEBRUARI!J36</f>
        <v>0</v>
      </c>
      <c r="E36" s="114"/>
      <c r="F36" s="115">
        <v>0</v>
      </c>
      <c r="G36" s="95"/>
      <c r="H36" s="151">
        <f>ANGKAS!H42</f>
        <v>0</v>
      </c>
      <c r="I36" s="95"/>
      <c r="J36" s="64">
        <f>D36+F36</f>
        <v>0</v>
      </c>
      <c r="K36" s="114"/>
      <c r="L36" s="114" t="e">
        <f>RKO!J43</f>
        <v>#DIV/0!</v>
      </c>
      <c r="M36" s="114">
        <f t="shared" si="2"/>
        <v>0</v>
      </c>
      <c r="N36" s="142"/>
      <c r="O36" s="150"/>
    </row>
    <row r="37" spans="1:15" ht="27.6" x14ac:dyDescent="0.25">
      <c r="A37" s="70"/>
      <c r="B37" s="68" t="s">
        <v>123</v>
      </c>
      <c r="C37" s="102">
        <v>3780000</v>
      </c>
      <c r="D37" s="103">
        <f>FEBRUARI!J37</f>
        <v>0</v>
      </c>
      <c r="E37" s="95">
        <f>D37/C37*100</f>
        <v>0</v>
      </c>
      <c r="F37" s="105"/>
      <c r="G37" s="95">
        <f t="shared" si="0"/>
        <v>0</v>
      </c>
      <c r="H37" s="151">
        <f>ANGKAS!H43</f>
        <v>0</v>
      </c>
      <c r="I37" s="95">
        <f>H37/C37*100</f>
        <v>0</v>
      </c>
      <c r="J37" s="64">
        <f>D37+F37</f>
        <v>0</v>
      </c>
      <c r="K37" s="95">
        <f t="shared" si="4"/>
        <v>0</v>
      </c>
      <c r="L37" s="114">
        <f>RKO!J44</f>
        <v>0</v>
      </c>
      <c r="M37" s="114">
        <f t="shared" si="2"/>
        <v>0</v>
      </c>
      <c r="N37" s="142"/>
      <c r="O37" s="150"/>
    </row>
    <row r="38" spans="1:15" ht="27.6" x14ac:dyDescent="0.25">
      <c r="A38" s="70"/>
      <c r="B38" s="68" t="s">
        <v>124</v>
      </c>
      <c r="C38" s="102">
        <v>42648000</v>
      </c>
      <c r="D38" s="103">
        <f>FEBRUARI!J38</f>
        <v>0</v>
      </c>
      <c r="E38" s="95">
        <f>D38/C38*100</f>
        <v>0</v>
      </c>
      <c r="F38" s="105"/>
      <c r="G38" s="95">
        <f t="shared" si="0"/>
        <v>0</v>
      </c>
      <c r="H38" s="151">
        <f>ANGKAS!H44</f>
        <v>307400</v>
      </c>
      <c r="I38" s="95">
        <f t="shared" si="3"/>
        <v>0.72078409304070523</v>
      </c>
      <c r="J38" s="64">
        <f>D38+F38</f>
        <v>0</v>
      </c>
      <c r="K38" s="95">
        <f t="shared" si="4"/>
        <v>0</v>
      </c>
      <c r="L38" s="114">
        <f>RKO!J45</f>
        <v>0.77091682424400498</v>
      </c>
      <c r="M38" s="114">
        <f t="shared" si="2"/>
        <v>0</v>
      </c>
      <c r="N38" s="142"/>
      <c r="O38" s="150"/>
    </row>
    <row r="39" spans="1:15" ht="27.6" x14ac:dyDescent="0.25">
      <c r="A39" s="66" t="s">
        <v>137</v>
      </c>
      <c r="B39" s="69" t="s">
        <v>126</v>
      </c>
      <c r="C39" s="111">
        <f>C40</f>
        <v>13685000</v>
      </c>
      <c r="D39" s="96">
        <f>D40</f>
        <v>0</v>
      </c>
      <c r="E39" s="95">
        <f t="shared" si="1"/>
        <v>0</v>
      </c>
      <c r="F39" s="116">
        <f>F40</f>
        <v>0</v>
      </c>
      <c r="G39" s="95">
        <f t="shared" si="0"/>
        <v>0</v>
      </c>
      <c r="H39" s="96">
        <f>SUM(H40)</f>
        <v>1350000</v>
      </c>
      <c r="I39" s="95">
        <f t="shared" si="3"/>
        <v>9.8648154914139567</v>
      </c>
      <c r="J39" s="96">
        <f>SUM(J40)</f>
        <v>0</v>
      </c>
      <c r="K39" s="95">
        <f t="shared" si="4"/>
        <v>0</v>
      </c>
      <c r="L39" s="99">
        <f>RKO!J46</f>
        <v>9.8648154914139567</v>
      </c>
      <c r="M39" s="96">
        <f t="shared" si="2"/>
        <v>0</v>
      </c>
      <c r="N39" s="144"/>
      <c r="O39" s="150"/>
    </row>
    <row r="40" spans="1:15" ht="27.6" x14ac:dyDescent="0.25">
      <c r="A40" s="109"/>
      <c r="B40" s="67" t="s">
        <v>127</v>
      </c>
      <c r="C40" s="98">
        <f>C41</f>
        <v>13685000</v>
      </c>
      <c r="D40" s="98">
        <f>D41</f>
        <v>0</v>
      </c>
      <c r="E40" s="95">
        <f t="shared" si="1"/>
        <v>0</v>
      </c>
      <c r="F40" s="108">
        <f>F41</f>
        <v>0</v>
      </c>
      <c r="G40" s="95">
        <f t="shared" si="0"/>
        <v>0</v>
      </c>
      <c r="H40" s="99">
        <f>SUM(H41)</f>
        <v>1350000</v>
      </c>
      <c r="I40" s="95">
        <f t="shared" si="3"/>
        <v>9.8648154914139567</v>
      </c>
      <c r="J40" s="99">
        <f>SUM(J41)</f>
        <v>0</v>
      </c>
      <c r="K40" s="95">
        <f t="shared" si="4"/>
        <v>0</v>
      </c>
      <c r="L40" s="99">
        <f>RKO!J47</f>
        <v>9.8648154914139567</v>
      </c>
      <c r="M40" s="96">
        <f t="shared" si="2"/>
        <v>0</v>
      </c>
      <c r="N40" s="143"/>
      <c r="O40" s="150"/>
    </row>
    <row r="41" spans="1:15" x14ac:dyDescent="0.25">
      <c r="A41" s="70"/>
      <c r="B41" s="68" t="s">
        <v>128</v>
      </c>
      <c r="C41" s="102">
        <v>13685000</v>
      </c>
      <c r="D41" s="103">
        <f>FEBRUARI!J41</f>
        <v>0</v>
      </c>
      <c r="E41" s="95">
        <f t="shared" si="1"/>
        <v>0</v>
      </c>
      <c r="F41" s="117"/>
      <c r="G41" s="95">
        <f t="shared" si="0"/>
        <v>0</v>
      </c>
      <c r="H41" s="151">
        <f>ANGKAS!H47</f>
        <v>1350000</v>
      </c>
      <c r="I41" s="95">
        <f t="shared" si="3"/>
        <v>9.8648154914139567</v>
      </c>
      <c r="J41" s="64">
        <f>D41+F41</f>
        <v>0</v>
      </c>
      <c r="K41" s="95">
        <f t="shared" si="4"/>
        <v>0</v>
      </c>
      <c r="L41" s="114">
        <f>RKO!J48</f>
        <v>9.8648154914139567</v>
      </c>
      <c r="M41" s="114">
        <f t="shared" si="2"/>
        <v>0</v>
      </c>
      <c r="N41" s="142"/>
      <c r="O41" s="150"/>
    </row>
    <row r="42" spans="1:15" ht="27.6" x14ac:dyDescent="0.25">
      <c r="A42" s="66" t="s">
        <v>125</v>
      </c>
      <c r="B42" s="69" t="s">
        <v>129</v>
      </c>
      <c r="C42" s="111">
        <f>C43</f>
        <v>39337500</v>
      </c>
      <c r="D42" s="96">
        <f>D43</f>
        <v>0</v>
      </c>
      <c r="E42" s="95">
        <f t="shared" si="1"/>
        <v>0</v>
      </c>
      <c r="F42" s="116">
        <f>F43</f>
        <v>3150000</v>
      </c>
      <c r="G42" s="95">
        <f t="shared" si="0"/>
        <v>8.0076263107721637</v>
      </c>
      <c r="H42" s="96">
        <f>SUM(H43)</f>
        <v>0</v>
      </c>
      <c r="I42" s="95">
        <f t="shared" si="3"/>
        <v>0</v>
      </c>
      <c r="J42" s="96">
        <f>SUM(J43)</f>
        <v>3150000</v>
      </c>
      <c r="K42" s="95">
        <f t="shared" si="4"/>
        <v>8.0076263107721637</v>
      </c>
      <c r="L42" s="99">
        <f>RKO!J49</f>
        <v>0</v>
      </c>
      <c r="M42" s="96">
        <f t="shared" si="2"/>
        <v>8.0076263107721637</v>
      </c>
      <c r="N42" s="144"/>
      <c r="O42" s="150"/>
    </row>
    <row r="43" spans="1:15" ht="27.6" x14ac:dyDescent="0.25">
      <c r="A43" s="109"/>
      <c r="B43" s="67" t="s">
        <v>130</v>
      </c>
      <c r="C43" s="98">
        <f>SUM(C44:C48)</f>
        <v>39337500</v>
      </c>
      <c r="D43" s="98">
        <f>SUM(D44:D48)</f>
        <v>0</v>
      </c>
      <c r="E43" s="95">
        <f t="shared" si="1"/>
        <v>0</v>
      </c>
      <c r="F43" s="98">
        <f>SUM(F44:F48)</f>
        <v>3150000</v>
      </c>
      <c r="G43" s="95">
        <f t="shared" si="0"/>
        <v>8.0076263107721637</v>
      </c>
      <c r="H43" s="98">
        <f>SUM(H44:H48)</f>
        <v>0</v>
      </c>
      <c r="I43" s="95">
        <f t="shared" si="3"/>
        <v>0</v>
      </c>
      <c r="J43" s="98">
        <f>SUM(J44:J48)</f>
        <v>3150000</v>
      </c>
      <c r="K43" s="95">
        <f t="shared" si="4"/>
        <v>8.0076263107721637</v>
      </c>
      <c r="L43" s="99">
        <f>RKO!J50</f>
        <v>0</v>
      </c>
      <c r="M43" s="96">
        <f t="shared" si="2"/>
        <v>8.0076263107721637</v>
      </c>
      <c r="N43" s="143"/>
      <c r="O43" s="150"/>
    </row>
    <row r="44" spans="1:15" ht="27.6" x14ac:dyDescent="0.25">
      <c r="A44" s="70"/>
      <c r="B44" s="68" t="s">
        <v>53</v>
      </c>
      <c r="C44" s="102">
        <v>6000000</v>
      </c>
      <c r="D44" s="103">
        <f>FEBRUARI!J44</f>
        <v>0</v>
      </c>
      <c r="E44" s="95"/>
      <c r="F44" s="105"/>
      <c r="G44" s="95"/>
      <c r="H44" s="151">
        <f>ANGKAS!H50</f>
        <v>0</v>
      </c>
      <c r="I44" s="95"/>
      <c r="J44" s="64">
        <f t="shared" ref="J44:J47" si="5">D44+F44</f>
        <v>0</v>
      </c>
      <c r="K44" s="95">
        <f t="shared" si="4"/>
        <v>0</v>
      </c>
      <c r="L44" s="114">
        <f>RKO!J51</f>
        <v>0</v>
      </c>
      <c r="M44" s="114">
        <f t="shared" si="2"/>
        <v>0</v>
      </c>
      <c r="N44" s="142"/>
      <c r="O44" s="150"/>
    </row>
    <row r="45" spans="1:15" x14ac:dyDescent="0.25">
      <c r="A45" s="70"/>
      <c r="B45" s="68" t="s">
        <v>54</v>
      </c>
      <c r="C45" s="102">
        <v>4950000</v>
      </c>
      <c r="D45" s="103">
        <f>FEBRUARI!J45</f>
        <v>0</v>
      </c>
      <c r="E45" s="95"/>
      <c r="F45" s="105"/>
      <c r="G45" s="95"/>
      <c r="H45" s="151">
        <f>ANGKAS!H51</f>
        <v>0</v>
      </c>
      <c r="I45" s="95"/>
      <c r="J45" s="64">
        <f t="shared" si="5"/>
        <v>0</v>
      </c>
      <c r="K45" s="95">
        <f t="shared" si="4"/>
        <v>0</v>
      </c>
      <c r="L45" s="114">
        <f>RKO!J52</f>
        <v>0</v>
      </c>
      <c r="M45" s="114">
        <f t="shared" si="2"/>
        <v>0</v>
      </c>
      <c r="N45" s="142"/>
      <c r="O45" s="150"/>
    </row>
    <row r="46" spans="1:15" ht="27.6" x14ac:dyDescent="0.25">
      <c r="A46" s="70"/>
      <c r="B46" s="68" t="s">
        <v>55</v>
      </c>
      <c r="C46" s="102">
        <v>3150000</v>
      </c>
      <c r="D46" s="103">
        <f>FEBRUARI!J46</f>
        <v>0</v>
      </c>
      <c r="E46" s="95"/>
      <c r="F46" s="105">
        <v>3150000</v>
      </c>
      <c r="G46" s="95"/>
      <c r="H46" s="151">
        <f>ANGKAS!H52</f>
        <v>0</v>
      </c>
      <c r="I46" s="95"/>
      <c r="J46" s="64">
        <f t="shared" si="5"/>
        <v>3150000</v>
      </c>
      <c r="K46" s="95">
        <f t="shared" si="4"/>
        <v>100</v>
      </c>
      <c r="L46" s="114">
        <f>RKO!J53</f>
        <v>0</v>
      </c>
      <c r="M46" s="114">
        <f t="shared" si="2"/>
        <v>100</v>
      </c>
      <c r="N46" s="142"/>
      <c r="O46" s="150"/>
    </row>
    <row r="47" spans="1:15" x14ac:dyDescent="0.25">
      <c r="A47" s="70"/>
      <c r="B47" s="68" t="s">
        <v>56</v>
      </c>
      <c r="C47" s="102">
        <v>3000000</v>
      </c>
      <c r="D47" s="103">
        <f>FEBRUARI!J47</f>
        <v>0</v>
      </c>
      <c r="E47" s="95"/>
      <c r="F47" s="105"/>
      <c r="G47" s="95"/>
      <c r="H47" s="151">
        <f>ANGKAS!H53</f>
        <v>0</v>
      </c>
      <c r="I47" s="95"/>
      <c r="J47" s="64">
        <f t="shared" si="5"/>
        <v>0</v>
      </c>
      <c r="K47" s="95">
        <f t="shared" si="4"/>
        <v>0</v>
      </c>
      <c r="L47" s="114">
        <f>RKO!J54</f>
        <v>0</v>
      </c>
      <c r="M47" s="114">
        <f t="shared" si="2"/>
        <v>0</v>
      </c>
      <c r="N47" s="142"/>
      <c r="O47" s="150"/>
    </row>
    <row r="48" spans="1:15" x14ac:dyDescent="0.25">
      <c r="A48" s="70"/>
      <c r="B48" s="68" t="s">
        <v>57</v>
      </c>
      <c r="C48" s="102">
        <v>22237500</v>
      </c>
      <c r="D48" s="103">
        <f>FEBRUARI!J48</f>
        <v>0</v>
      </c>
      <c r="E48" s="95">
        <f t="shared" si="1"/>
        <v>0</v>
      </c>
      <c r="F48" s="105"/>
      <c r="G48" s="95">
        <f t="shared" si="0"/>
        <v>0</v>
      </c>
      <c r="H48" s="151">
        <f>ANGKAS!H54</f>
        <v>0</v>
      </c>
      <c r="I48" s="95">
        <f t="shared" si="3"/>
        <v>0</v>
      </c>
      <c r="J48" s="64">
        <f>D48+F48</f>
        <v>0</v>
      </c>
      <c r="K48" s="95">
        <f t="shared" si="4"/>
        <v>0</v>
      </c>
      <c r="L48" s="114">
        <f>RKO!J55</f>
        <v>0</v>
      </c>
      <c r="M48" s="114">
        <f t="shared" si="2"/>
        <v>0</v>
      </c>
      <c r="N48" s="142"/>
      <c r="O48" s="150"/>
    </row>
    <row r="49" spans="1:15" ht="15" x14ac:dyDescent="0.25">
      <c r="A49" s="70"/>
      <c r="B49" s="87" t="s">
        <v>131</v>
      </c>
      <c r="C49" s="118">
        <f>SUM(C12+C32+C39+C42)</f>
        <v>2269879230</v>
      </c>
      <c r="D49" s="95">
        <f>SUM(D12+D32+D39+D42)</f>
        <v>261425133</v>
      </c>
      <c r="E49" s="95">
        <f>D49/C49*100</f>
        <v>11.517138425025371</v>
      </c>
      <c r="F49" s="104">
        <f>SUM(F12+F32+F39+F42)</f>
        <v>281066206</v>
      </c>
      <c r="G49" s="95">
        <f>F49/C49*100</f>
        <v>12.38242996743047</v>
      </c>
      <c r="H49" s="95">
        <f>SUM(H12+H32+H39+H42)</f>
        <v>301136184</v>
      </c>
      <c r="I49" s="95">
        <f>H49/C49*100</f>
        <v>13.266617008518114</v>
      </c>
      <c r="J49" s="95">
        <f>SUM(J12+J32+J39+J42)</f>
        <v>542491339</v>
      </c>
      <c r="K49" s="95">
        <f>SUM(J49/C49)*100</f>
        <v>23.899568392455841</v>
      </c>
      <c r="L49" s="95">
        <f>L11</f>
        <v>7.4954639059525014</v>
      </c>
      <c r="M49" s="114">
        <f>K49</f>
        <v>23.899568392455841</v>
      </c>
      <c r="N49" s="139"/>
      <c r="O49" s="150"/>
    </row>
    <row r="50" spans="1:15" ht="15" x14ac:dyDescent="0.25">
      <c r="A50" s="119"/>
      <c r="B50" s="120"/>
      <c r="C50" s="121"/>
      <c r="D50" s="122"/>
      <c r="E50" s="123"/>
      <c r="F50" s="124"/>
      <c r="G50" s="123"/>
      <c r="H50" s="123"/>
      <c r="I50" s="123"/>
      <c r="J50" s="119"/>
      <c r="K50" s="119"/>
      <c r="L50" s="119"/>
      <c r="M50" s="119"/>
      <c r="N50" s="119"/>
      <c r="O50" s="77"/>
    </row>
    <row r="51" spans="1:15" ht="15" x14ac:dyDescent="0.25">
      <c r="A51" s="119"/>
      <c r="B51" s="125"/>
      <c r="C51" s="121"/>
      <c r="D51" s="122"/>
      <c r="E51" s="123"/>
      <c r="F51" s="124"/>
      <c r="G51" s="123"/>
      <c r="H51" s="123"/>
      <c r="I51" s="123"/>
      <c r="J51" s="126" t="s">
        <v>144</v>
      </c>
      <c r="K51" s="126"/>
      <c r="L51" s="126"/>
      <c r="M51" s="126"/>
      <c r="N51" s="126"/>
    </row>
    <row r="52" spans="1:15" ht="15" x14ac:dyDescent="0.25">
      <c r="A52" s="119"/>
      <c r="B52" s="120"/>
      <c r="C52" s="121"/>
      <c r="D52" s="122"/>
      <c r="E52" s="123"/>
      <c r="F52" s="124"/>
      <c r="G52" s="123"/>
      <c r="H52" s="123"/>
      <c r="I52" s="123"/>
      <c r="J52" s="127" t="s">
        <v>132</v>
      </c>
      <c r="K52" s="127"/>
      <c r="L52" s="127"/>
      <c r="M52" s="127"/>
      <c r="N52" s="127"/>
    </row>
    <row r="53" spans="1:15" ht="15" x14ac:dyDescent="0.25">
      <c r="A53" s="119"/>
      <c r="B53" s="120"/>
      <c r="C53" s="128"/>
      <c r="D53" s="122"/>
      <c r="E53" s="123"/>
      <c r="F53" s="124"/>
      <c r="G53" s="123"/>
      <c r="H53" s="123"/>
      <c r="I53" s="123"/>
      <c r="J53" s="129"/>
      <c r="K53" s="129"/>
      <c r="L53" s="129"/>
      <c r="M53" s="129"/>
      <c r="N53" s="129"/>
    </row>
    <row r="54" spans="1:15" ht="15" x14ac:dyDescent="0.25">
      <c r="A54" s="119"/>
      <c r="B54" s="120"/>
      <c r="C54" s="159"/>
      <c r="D54" s="122"/>
      <c r="E54" s="123"/>
      <c r="F54" s="124"/>
      <c r="G54" s="123"/>
      <c r="H54" s="123"/>
      <c r="I54" s="123"/>
      <c r="J54" s="123"/>
      <c r="K54" s="130"/>
      <c r="L54" s="131"/>
      <c r="M54" s="130"/>
      <c r="N54" s="130"/>
    </row>
    <row r="55" spans="1:15" ht="15" x14ac:dyDescent="0.25">
      <c r="A55" s="119"/>
      <c r="B55" s="120"/>
      <c r="C55" s="121"/>
      <c r="D55" s="122"/>
      <c r="E55" s="123"/>
      <c r="F55" s="124"/>
      <c r="G55" s="123"/>
      <c r="H55" s="123"/>
      <c r="I55" s="123"/>
      <c r="J55" s="123"/>
      <c r="K55" s="130"/>
      <c r="L55" s="131"/>
      <c r="M55" s="130"/>
      <c r="N55" s="130"/>
    </row>
    <row r="56" spans="1:15" ht="15" x14ac:dyDescent="0.25">
      <c r="A56" s="119"/>
      <c r="B56" s="120"/>
      <c r="C56" s="93"/>
      <c r="D56" s="132"/>
      <c r="E56" s="133"/>
      <c r="F56" s="134"/>
      <c r="G56" s="133"/>
      <c r="H56" s="133"/>
      <c r="I56" s="133"/>
      <c r="J56" s="123"/>
      <c r="K56" s="130"/>
      <c r="L56" s="131"/>
      <c r="M56" s="130"/>
      <c r="N56" s="130"/>
    </row>
    <row r="57" spans="1:15" ht="15" x14ac:dyDescent="0.25">
      <c r="A57" s="119"/>
      <c r="B57" s="120"/>
      <c r="C57" s="121"/>
      <c r="D57" s="122"/>
      <c r="E57" s="123"/>
      <c r="F57" s="124"/>
      <c r="G57" s="123"/>
      <c r="H57" s="123"/>
      <c r="I57" s="123"/>
      <c r="J57" s="135" t="s">
        <v>133</v>
      </c>
      <c r="K57" s="135"/>
      <c r="L57" s="135"/>
      <c r="M57" s="135"/>
      <c r="N57" s="135"/>
    </row>
    <row r="58" spans="1:15" ht="15" x14ac:dyDescent="0.25">
      <c r="A58" s="119"/>
      <c r="B58" s="120"/>
      <c r="C58" s="121"/>
      <c r="D58" s="122"/>
      <c r="E58" s="123"/>
      <c r="F58" s="124"/>
      <c r="G58" s="123"/>
      <c r="H58" s="123"/>
      <c r="I58" s="123"/>
      <c r="J58" s="131" t="s">
        <v>134</v>
      </c>
      <c r="K58" s="131"/>
      <c r="L58" s="131"/>
      <c r="M58" s="131"/>
      <c r="N58" s="131"/>
    </row>
    <row r="59" spans="1:15" ht="15" x14ac:dyDescent="0.25">
      <c r="A59" s="119"/>
      <c r="B59" s="120"/>
      <c r="C59" s="121"/>
      <c r="D59" s="122"/>
      <c r="E59" s="123"/>
      <c r="F59" s="124"/>
      <c r="G59" s="123"/>
      <c r="H59" s="123"/>
      <c r="I59" s="123"/>
      <c r="J59" s="131" t="s">
        <v>135</v>
      </c>
      <c r="K59" s="131"/>
      <c r="L59" s="131"/>
      <c r="M59" s="131"/>
      <c r="N59" s="131"/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51181102362204722" right="0.9055118110236221" top="0.74803149606299213" bottom="0.74803149606299213" header="0.31496062992125984" footer="0.31496062992125984"/>
  <pageSetup paperSize="5" scale="5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3BCF-4ED6-484D-B281-F56633AE2451}">
  <dimension ref="A1:P122"/>
  <sheetViews>
    <sheetView topLeftCell="A35" zoomScale="80" zoomScaleNormal="80" zoomScalePageLayoutView="70" workbookViewId="0">
      <selection activeCell="M49" sqref="M49"/>
    </sheetView>
  </sheetViews>
  <sheetFormatPr defaultColWidth="9.109375" defaultRowHeight="13.8" x14ac:dyDescent="0.25"/>
  <cols>
    <col min="1" max="1" width="9.109375" style="71"/>
    <col min="2" max="2" width="58.6640625" style="136" customWidth="1"/>
    <col min="3" max="3" width="23.33203125" style="74" customWidth="1"/>
    <col min="4" max="4" width="23.33203125" style="71" customWidth="1"/>
    <col min="5" max="5" width="10" style="71" customWidth="1"/>
    <col min="6" max="6" width="22.5546875" style="71" customWidth="1"/>
    <col min="7" max="7" width="11.109375" style="71" customWidth="1"/>
    <col min="8" max="8" width="24" style="71" customWidth="1"/>
    <col min="9" max="9" width="10.109375" style="71" customWidth="1"/>
    <col min="10" max="10" width="26.6640625" style="71" customWidth="1"/>
    <col min="11" max="11" width="10.33203125" style="71" customWidth="1"/>
    <col min="12" max="12" width="10.6640625" style="71" customWidth="1"/>
    <col min="13" max="13" width="10" style="71" customWidth="1"/>
    <col min="14" max="14" width="11.88671875" style="71" customWidth="1"/>
    <col min="15" max="16384" width="9.109375" style="71"/>
  </cols>
  <sheetData>
    <row r="1" spans="1:15" ht="17.399999999999999" x14ac:dyDescent="0.3">
      <c r="A1" s="194" t="s">
        <v>139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5" ht="17.399999999999999" x14ac:dyDescent="0.3">
      <c r="A2" s="194" t="s">
        <v>145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17.399999999999999" x14ac:dyDescent="0.3">
      <c r="A3" s="194" t="s">
        <v>92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x14ac:dyDescent="0.25">
      <c r="A4" s="72"/>
      <c r="B4" s="73"/>
      <c r="D4" s="75"/>
      <c r="F4" s="76"/>
      <c r="O4" s="77"/>
    </row>
    <row r="5" spans="1:15" x14ac:dyDescent="0.25">
      <c r="A5" s="78"/>
      <c r="B5" s="79"/>
      <c r="C5" s="78"/>
      <c r="D5" s="80"/>
      <c r="E5" s="81"/>
      <c r="F5" s="82"/>
      <c r="G5" s="81"/>
      <c r="H5" s="81"/>
      <c r="I5" s="81"/>
      <c r="N5" s="83"/>
    </row>
    <row r="6" spans="1:15" ht="45.75" customHeight="1" x14ac:dyDescent="0.25">
      <c r="A6" s="70" t="s">
        <v>93</v>
      </c>
      <c r="B6" s="84" t="s">
        <v>94</v>
      </c>
      <c r="C6" s="70" t="s">
        <v>95</v>
      </c>
      <c r="D6" s="193" t="s">
        <v>96</v>
      </c>
      <c r="E6" s="193"/>
      <c r="F6" s="193"/>
      <c r="G6" s="193"/>
      <c r="H6" s="193"/>
      <c r="I6" s="193"/>
      <c r="J6" s="193"/>
      <c r="K6" s="193"/>
      <c r="L6" s="193" t="s">
        <v>140</v>
      </c>
      <c r="M6" s="193"/>
      <c r="N6" s="137" t="s">
        <v>97</v>
      </c>
      <c r="O6" s="145"/>
    </row>
    <row r="7" spans="1:15" ht="27.6" x14ac:dyDescent="0.25">
      <c r="A7" s="70"/>
      <c r="B7" s="84"/>
      <c r="C7" s="70"/>
      <c r="D7" s="193" t="s">
        <v>98</v>
      </c>
      <c r="E7" s="193"/>
      <c r="F7" s="193" t="s">
        <v>99</v>
      </c>
      <c r="G7" s="193"/>
      <c r="H7" s="193" t="s">
        <v>100</v>
      </c>
      <c r="I7" s="193"/>
      <c r="J7" s="193" t="s">
        <v>101</v>
      </c>
      <c r="K7" s="193"/>
      <c r="L7" s="84" t="s">
        <v>102</v>
      </c>
      <c r="M7" s="84" t="s">
        <v>103</v>
      </c>
      <c r="N7" s="138"/>
      <c r="O7" s="145"/>
    </row>
    <row r="8" spans="1:15" x14ac:dyDescent="0.25">
      <c r="A8" s="70"/>
      <c r="B8" s="84"/>
      <c r="C8" s="70" t="s">
        <v>104</v>
      </c>
      <c r="D8" s="85" t="s">
        <v>105</v>
      </c>
      <c r="E8" s="70" t="s">
        <v>106</v>
      </c>
      <c r="F8" s="86" t="s">
        <v>105</v>
      </c>
      <c r="G8" s="70" t="s">
        <v>106</v>
      </c>
      <c r="H8" s="70" t="s">
        <v>105</v>
      </c>
      <c r="I8" s="70" t="s">
        <v>106</v>
      </c>
      <c r="J8" s="70" t="s">
        <v>105</v>
      </c>
      <c r="K8" s="70" t="s">
        <v>106</v>
      </c>
      <c r="L8" s="70" t="s">
        <v>106</v>
      </c>
      <c r="M8" s="70" t="s">
        <v>106</v>
      </c>
      <c r="N8" s="138"/>
      <c r="O8" s="146"/>
    </row>
    <row r="9" spans="1:15" x14ac:dyDescent="0.25">
      <c r="A9" s="70">
        <v>1</v>
      </c>
      <c r="B9" s="84">
        <v>2</v>
      </c>
      <c r="C9" s="70">
        <v>3</v>
      </c>
      <c r="D9" s="85">
        <v>4</v>
      </c>
      <c r="E9" s="70">
        <v>5</v>
      </c>
      <c r="F9" s="85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138">
        <v>14</v>
      </c>
      <c r="O9" s="147"/>
    </row>
    <row r="10" spans="1:15" x14ac:dyDescent="0.25">
      <c r="A10" s="70"/>
      <c r="B10" s="87" t="s">
        <v>107</v>
      </c>
      <c r="C10" s="70"/>
      <c r="D10" s="85"/>
      <c r="E10" s="70"/>
      <c r="F10" s="86"/>
      <c r="G10" s="70"/>
      <c r="H10" s="70"/>
      <c r="I10" s="70"/>
      <c r="J10" s="70"/>
      <c r="K10" s="70"/>
      <c r="L10" s="70"/>
      <c r="M10" s="70"/>
      <c r="N10" s="138"/>
      <c r="O10" s="147"/>
    </row>
    <row r="11" spans="1:15" ht="15" x14ac:dyDescent="0.25">
      <c r="A11" s="88"/>
      <c r="B11" s="89" t="s">
        <v>92</v>
      </c>
      <c r="C11" s="90">
        <f>C12+C32+C39+C42</f>
        <v>2221079390</v>
      </c>
      <c r="D11" s="91">
        <f>D12+D32+D39+D42</f>
        <v>542491339</v>
      </c>
      <c r="E11" s="91">
        <f>D11/C11*100</f>
        <v>24.42467124058992</v>
      </c>
      <c r="F11" s="92">
        <f>F12+F32+F39+F42</f>
        <v>161848552</v>
      </c>
      <c r="G11" s="91">
        <f>F11/C11*100</f>
        <v>7.2869323234771892</v>
      </c>
      <c r="H11" s="91">
        <f>SUM(H12+H32+H39+H42)</f>
        <v>1058308555</v>
      </c>
      <c r="I11" s="91">
        <f>H11/C11*100</f>
        <v>47.648389326596742</v>
      </c>
      <c r="J11" s="91">
        <f>SUM(J12+J32+J39+J42)</f>
        <v>704339891</v>
      </c>
      <c r="K11" s="91">
        <f>SUM(J11/C11)*100</f>
        <v>31.711603564067108</v>
      </c>
      <c r="L11" s="91">
        <f>RKO!O7</f>
        <v>47.648389326596742</v>
      </c>
      <c r="M11" s="91">
        <f>K11</f>
        <v>31.711603564067108</v>
      </c>
      <c r="N11" s="139"/>
      <c r="O11" s="148"/>
    </row>
    <row r="12" spans="1:15" ht="27.6" x14ac:dyDescent="0.25">
      <c r="A12" s="66" t="s">
        <v>108</v>
      </c>
      <c r="B12" s="69" t="s">
        <v>22</v>
      </c>
      <c r="C12" s="94">
        <f>C13+C16+C20+C22+C25+C28</f>
        <v>2127762290</v>
      </c>
      <c r="D12" s="94">
        <f>D13+D16+D20+D22+D25+D28</f>
        <v>539341339</v>
      </c>
      <c r="E12" s="95">
        <f>D12/C12*100</f>
        <v>25.347819234074308</v>
      </c>
      <c r="F12" s="94">
        <f>F13+F16+F20+F22+F25+F28</f>
        <v>156898552</v>
      </c>
      <c r="G12" s="95">
        <f t="shared" ref="G12:G48" si="0">F12/C12*100</f>
        <v>7.373875960551965</v>
      </c>
      <c r="H12" s="94">
        <f>H13+H16+H20+H22+H25+H28</f>
        <v>1032698955</v>
      </c>
      <c r="I12" s="96">
        <f>H12/C12*100</f>
        <v>48.534507818540199</v>
      </c>
      <c r="J12" s="94">
        <f>J13+J16+J20+J22+J25+J28</f>
        <v>696239891</v>
      </c>
      <c r="K12" s="96">
        <f>SUM(J12/C12)*100</f>
        <v>32.721695194626278</v>
      </c>
      <c r="L12" s="96">
        <f>RKO!O8</f>
        <v>48.534507818540199</v>
      </c>
      <c r="M12" s="96">
        <f>K12</f>
        <v>32.721695194626278</v>
      </c>
      <c r="N12" s="140"/>
      <c r="O12" s="149"/>
    </row>
    <row r="13" spans="1:15" ht="27.6" x14ac:dyDescent="0.25">
      <c r="A13" s="97"/>
      <c r="B13" s="67" t="s">
        <v>109</v>
      </c>
      <c r="C13" s="98">
        <f>C14+C15</f>
        <v>3925900</v>
      </c>
      <c r="D13" s="99">
        <f>D14+D15</f>
        <v>0</v>
      </c>
      <c r="E13" s="95">
        <f t="shared" ref="E13:E48" si="1">D13/C13*100</f>
        <v>0</v>
      </c>
      <c r="F13" s="100">
        <f>F14+F15</f>
        <v>1021900</v>
      </c>
      <c r="G13" s="95">
        <f t="shared" si="0"/>
        <v>26.029700196133369</v>
      </c>
      <c r="H13" s="101">
        <f>SUM(H14+H15)</f>
        <v>2435000</v>
      </c>
      <c r="I13" s="99">
        <f>H13/C13*100</f>
        <v>62.023994498076874</v>
      </c>
      <c r="J13" s="101">
        <f>SUM(J14+J15)</f>
        <v>1021900</v>
      </c>
      <c r="K13" s="95">
        <f>SUM(J13/C13)*100</f>
        <v>26.029700196133369</v>
      </c>
      <c r="L13" s="99">
        <f>RKO!O9</f>
        <v>62.023994498076874</v>
      </c>
      <c r="M13" s="99">
        <f>K13</f>
        <v>26.029700196133369</v>
      </c>
      <c r="N13" s="141"/>
      <c r="O13" s="149"/>
    </row>
    <row r="14" spans="1:15" x14ac:dyDescent="0.25">
      <c r="A14" s="70"/>
      <c r="B14" s="68" t="s">
        <v>24</v>
      </c>
      <c r="C14" s="102">
        <f>ANGKAS!C9</f>
        <v>2239300</v>
      </c>
      <c r="D14" s="103">
        <f>MARET!J14</f>
        <v>0</v>
      </c>
      <c r="E14" s="95">
        <f>D14/C14*100</f>
        <v>0</v>
      </c>
      <c r="F14" s="117">
        <v>1021900</v>
      </c>
      <c r="G14" s="95">
        <f t="shared" si="0"/>
        <v>45.634796588219537</v>
      </c>
      <c r="H14" s="151">
        <f>ANGKAS!K9</f>
        <v>1390000</v>
      </c>
      <c r="I14" s="95">
        <f t="shared" ref="I14:I48" si="2">H14/C14*100</f>
        <v>62.072969231456256</v>
      </c>
      <c r="J14" s="63">
        <f>D14+F14</f>
        <v>1021900</v>
      </c>
      <c r="K14" s="95">
        <f>SUM(J14/C14)*100</f>
        <v>45.634796588219537</v>
      </c>
      <c r="L14" s="114">
        <f>RKO!O10</f>
        <v>62.072969231456256</v>
      </c>
      <c r="M14" s="114">
        <f>K14</f>
        <v>45.634796588219537</v>
      </c>
      <c r="N14" s="142"/>
      <c r="O14" s="150"/>
    </row>
    <row r="15" spans="1:15" ht="27.6" x14ac:dyDescent="0.25">
      <c r="A15" s="70"/>
      <c r="B15" s="68" t="s">
        <v>25</v>
      </c>
      <c r="C15" s="102">
        <f>ANGKAS!C10</f>
        <v>1686600</v>
      </c>
      <c r="D15" s="103">
        <f>MARET!J15</f>
        <v>0</v>
      </c>
      <c r="E15" s="95">
        <f>D15/C15*100</f>
        <v>0</v>
      </c>
      <c r="F15" s="105"/>
      <c r="G15" s="95">
        <f t="shared" si="0"/>
        <v>0</v>
      </c>
      <c r="H15" s="151">
        <f>ANGKAS!K10</f>
        <v>1045000</v>
      </c>
      <c r="I15" s="95">
        <f t="shared" si="2"/>
        <v>61.958970710304747</v>
      </c>
      <c r="J15" s="64">
        <f>D15+F15</f>
        <v>0</v>
      </c>
      <c r="K15" s="95">
        <f t="shared" ref="K15:K48" si="3">SUM(J15/C15)*100</f>
        <v>0</v>
      </c>
      <c r="L15" s="114">
        <f>RKO!O11</f>
        <v>61.958970710304747</v>
      </c>
      <c r="M15" s="114">
        <f t="shared" ref="M15:M48" si="4">K15</f>
        <v>0</v>
      </c>
      <c r="N15" s="142"/>
      <c r="O15" s="150"/>
    </row>
    <row r="16" spans="1:15" x14ac:dyDescent="0.25">
      <c r="A16" s="106"/>
      <c r="B16" s="67" t="s">
        <v>110</v>
      </c>
      <c r="C16" s="98">
        <f>SUM(C17:C19)</f>
        <v>1902720790</v>
      </c>
      <c r="D16" s="99">
        <f>SUM(D17:D19)</f>
        <v>522657550</v>
      </c>
      <c r="E16" s="95">
        <f>D16/C16*100</f>
        <v>27.468956703836721</v>
      </c>
      <c r="F16" s="99">
        <f>SUM(F17:F19)</f>
        <v>128242717</v>
      </c>
      <c r="G16" s="95">
        <f t="shared" si="0"/>
        <v>6.7399650896756116</v>
      </c>
      <c r="H16" s="99">
        <f>ANGKAS!K11</f>
        <v>948863655</v>
      </c>
      <c r="I16" s="99">
        <f t="shared" si="2"/>
        <v>49.868780537159111</v>
      </c>
      <c r="J16" s="99">
        <f>SUM(J17:J19)</f>
        <v>650900267</v>
      </c>
      <c r="K16" s="95">
        <f t="shared" si="3"/>
        <v>34.208921793512332</v>
      </c>
      <c r="L16" s="99">
        <f>RKO!O12</f>
        <v>49.868780537159111</v>
      </c>
      <c r="M16" s="99">
        <f t="shared" si="4"/>
        <v>34.208921793512332</v>
      </c>
      <c r="N16" s="143"/>
      <c r="O16" s="150"/>
    </row>
    <row r="17" spans="1:15" x14ac:dyDescent="0.25">
      <c r="A17" s="70"/>
      <c r="B17" s="68" t="s">
        <v>27</v>
      </c>
      <c r="C17" s="102">
        <f>ANGKAS!D12</f>
        <v>1876060790</v>
      </c>
      <c r="D17" s="103">
        <f>MARET!J17</f>
        <v>522657550</v>
      </c>
      <c r="E17" s="95">
        <f t="shared" si="1"/>
        <v>27.859307799935419</v>
      </c>
      <c r="F17" s="105">
        <v>123577717</v>
      </c>
      <c r="G17" s="95">
        <f>F17/C17*100</f>
        <v>6.5870848993118178</v>
      </c>
      <c r="H17" s="151">
        <f>ANGKAS!K12</f>
        <v>937143655</v>
      </c>
      <c r="I17" s="95">
        <f>H17/C17*100</f>
        <v>49.952733940993461</v>
      </c>
      <c r="J17" s="65">
        <f>D17+F17</f>
        <v>646235267</v>
      </c>
      <c r="K17" s="95">
        <f>SUM(J17/C17)*100</f>
        <v>34.446392699247234</v>
      </c>
      <c r="L17" s="114">
        <f>RKO!O13</f>
        <v>49.952733940993461</v>
      </c>
      <c r="M17" s="114">
        <f t="shared" si="4"/>
        <v>34.446392699247234</v>
      </c>
      <c r="N17" s="142"/>
      <c r="O17" s="150"/>
    </row>
    <row r="18" spans="1:15" ht="27.6" x14ac:dyDescent="0.25">
      <c r="A18" s="70"/>
      <c r="B18" s="68" t="s">
        <v>28</v>
      </c>
      <c r="C18" s="102">
        <f>ANGKAS!D24</f>
        <v>24385000</v>
      </c>
      <c r="D18" s="103">
        <f>MARET!J18</f>
        <v>0</v>
      </c>
      <c r="E18" s="95"/>
      <c r="F18" s="105">
        <v>4665000</v>
      </c>
      <c r="G18" s="95"/>
      <c r="H18" s="151">
        <f>ANGKAS!K24</f>
        <v>11720000</v>
      </c>
      <c r="I18" s="95">
        <f t="shared" si="2"/>
        <v>48.062333401681364</v>
      </c>
      <c r="J18" s="65">
        <f>D18+F18</f>
        <v>4665000</v>
      </c>
      <c r="K18" s="95">
        <f>SUM(J18/C18)*100</f>
        <v>19.130613081812591</v>
      </c>
      <c r="L18" s="114">
        <f>RKO!O25</f>
        <v>48.062333401681357</v>
      </c>
      <c r="M18" s="114">
        <f t="shared" si="4"/>
        <v>19.130613081812591</v>
      </c>
      <c r="N18" s="142"/>
      <c r="O18" s="150"/>
    </row>
    <row r="19" spans="1:15" ht="27.6" x14ac:dyDescent="0.25">
      <c r="A19" s="70"/>
      <c r="B19" s="68" t="s">
        <v>29</v>
      </c>
      <c r="C19" s="102">
        <f>ANGKAS!D25</f>
        <v>2275000</v>
      </c>
      <c r="D19" s="103">
        <f>MARET!J19</f>
        <v>0</v>
      </c>
      <c r="E19" s="95">
        <f t="shared" si="1"/>
        <v>0</v>
      </c>
      <c r="F19" s="105"/>
      <c r="G19" s="95">
        <f t="shared" si="0"/>
        <v>0</v>
      </c>
      <c r="H19" s="151">
        <f>ANGKAS!K25</f>
        <v>0</v>
      </c>
      <c r="I19" s="95">
        <f>H19/C19*100</f>
        <v>0</v>
      </c>
      <c r="J19" s="65">
        <f>D19+F19</f>
        <v>0</v>
      </c>
      <c r="K19" s="95">
        <f>SUM(J19/C19)*100</f>
        <v>0</v>
      </c>
      <c r="L19" s="114">
        <f>RKO!O26</f>
        <v>0</v>
      </c>
      <c r="M19" s="114">
        <f t="shared" si="4"/>
        <v>0</v>
      </c>
      <c r="N19" s="142"/>
      <c r="O19" s="150"/>
    </row>
    <row r="20" spans="1:15" x14ac:dyDescent="0.25">
      <c r="A20" s="106"/>
      <c r="B20" s="67" t="s">
        <v>111</v>
      </c>
      <c r="C20" s="107">
        <f>C21</f>
        <v>61697500</v>
      </c>
      <c r="D20" s="99">
        <f>D21</f>
        <v>3371600</v>
      </c>
      <c r="E20" s="95">
        <f t="shared" si="1"/>
        <v>5.4647270959115035</v>
      </c>
      <c r="F20" s="108">
        <f>F21</f>
        <v>15270400</v>
      </c>
      <c r="G20" s="95">
        <f t="shared" si="0"/>
        <v>24.750435593014302</v>
      </c>
      <c r="H20" s="99">
        <f>ANGKAS!K26</f>
        <v>30925100</v>
      </c>
      <c r="I20" s="99">
        <f t="shared" si="2"/>
        <v>50.123748936342636</v>
      </c>
      <c r="J20" s="99">
        <f>SUM(J21)</f>
        <v>18642000</v>
      </c>
      <c r="K20" s="95">
        <f t="shared" si="3"/>
        <v>30.215162688925805</v>
      </c>
      <c r="L20" s="99">
        <f>RKO!O27</f>
        <v>50.123748936342636</v>
      </c>
      <c r="M20" s="99">
        <f t="shared" si="4"/>
        <v>30.215162688925805</v>
      </c>
      <c r="N20" s="143"/>
      <c r="O20" s="150"/>
    </row>
    <row r="21" spans="1:15" x14ac:dyDescent="0.25">
      <c r="A21" s="70"/>
      <c r="B21" s="68" t="s">
        <v>31</v>
      </c>
      <c r="C21" s="102">
        <f>ANGKAS!D27</f>
        <v>61697500</v>
      </c>
      <c r="D21" s="103">
        <f>MARET!J21</f>
        <v>3371600</v>
      </c>
      <c r="E21" s="95">
        <f t="shared" si="1"/>
        <v>5.4647270959115035</v>
      </c>
      <c r="F21" s="105">
        <v>15270400</v>
      </c>
      <c r="G21" s="95">
        <f t="shared" si="0"/>
        <v>24.750435593014302</v>
      </c>
      <c r="H21" s="151">
        <f>ANGKAS!K27</f>
        <v>30925100</v>
      </c>
      <c r="I21" s="95">
        <f t="shared" si="2"/>
        <v>50.123748936342636</v>
      </c>
      <c r="J21" s="64">
        <f>D21+F21</f>
        <v>18642000</v>
      </c>
      <c r="K21" s="95">
        <f t="shared" si="3"/>
        <v>30.215162688925805</v>
      </c>
      <c r="L21" s="114">
        <f>RKO!O28</f>
        <v>50.123748936342636</v>
      </c>
      <c r="M21" s="114">
        <f t="shared" si="4"/>
        <v>30.215162688925805</v>
      </c>
      <c r="N21" s="142"/>
      <c r="O21" s="150"/>
    </row>
    <row r="22" spans="1:15" ht="27.6" x14ac:dyDescent="0.25">
      <c r="A22" s="109"/>
      <c r="B22" s="67" t="s">
        <v>112</v>
      </c>
      <c r="C22" s="107">
        <f>SUM(C23:C24)</f>
        <v>41372900</v>
      </c>
      <c r="D22" s="110">
        <f>SUM(D23:D24)</f>
        <v>0</v>
      </c>
      <c r="E22" s="95">
        <f t="shared" si="1"/>
        <v>0</v>
      </c>
      <c r="F22" s="110">
        <f>SUM(F23:F24)</f>
        <v>0</v>
      </c>
      <c r="G22" s="95">
        <f t="shared" si="0"/>
        <v>0</v>
      </c>
      <c r="H22" s="110">
        <f>ANGKAS!K28</f>
        <v>0</v>
      </c>
      <c r="I22" s="99">
        <f t="shared" si="2"/>
        <v>0</v>
      </c>
      <c r="J22" s="110">
        <f>SUM(J23:J24)</f>
        <v>0</v>
      </c>
      <c r="K22" s="95">
        <f t="shared" si="3"/>
        <v>0</v>
      </c>
      <c r="L22" s="99">
        <f>RKO!O29</f>
        <v>0</v>
      </c>
      <c r="M22" s="99">
        <f t="shared" si="4"/>
        <v>0</v>
      </c>
      <c r="N22" s="143"/>
      <c r="O22" s="150"/>
    </row>
    <row r="23" spans="1:15" x14ac:dyDescent="0.25">
      <c r="A23" s="70"/>
      <c r="B23" s="68" t="s">
        <v>49</v>
      </c>
      <c r="C23" s="102">
        <f>ANGKAS!C29</f>
        <v>16293600</v>
      </c>
      <c r="D23" s="103">
        <f>MARET!J23</f>
        <v>0</v>
      </c>
      <c r="E23" s="95">
        <f t="shared" si="1"/>
        <v>0</v>
      </c>
      <c r="F23" s="105"/>
      <c r="G23" s="95">
        <f t="shared" si="0"/>
        <v>0</v>
      </c>
      <c r="H23" s="151">
        <f>ANGKAS!K29</f>
        <v>0</v>
      </c>
      <c r="I23" s="95">
        <f t="shared" si="2"/>
        <v>0</v>
      </c>
      <c r="J23" s="64">
        <f>D23+F23</f>
        <v>0</v>
      </c>
      <c r="K23" s="95">
        <f t="shared" si="3"/>
        <v>0</v>
      </c>
      <c r="L23" s="114">
        <f>RKO!O30</f>
        <v>0</v>
      </c>
      <c r="M23" s="114">
        <f t="shared" si="4"/>
        <v>0</v>
      </c>
      <c r="N23" s="142"/>
      <c r="O23" s="150"/>
    </row>
    <row r="24" spans="1:15" x14ac:dyDescent="0.25">
      <c r="A24" s="70"/>
      <c r="B24" s="68" t="s">
        <v>33</v>
      </c>
      <c r="C24" s="102">
        <f>ANGKAS!C30</f>
        <v>25079300</v>
      </c>
      <c r="D24" s="103">
        <f>MARET!J24</f>
        <v>0</v>
      </c>
      <c r="E24" s="95"/>
      <c r="F24" s="105"/>
      <c r="G24" s="95"/>
      <c r="H24" s="151">
        <f>ANGKAS!K30</f>
        <v>0</v>
      </c>
      <c r="I24" s="95">
        <f t="shared" si="2"/>
        <v>0</v>
      </c>
      <c r="J24" s="64"/>
      <c r="K24" s="95"/>
      <c r="L24" s="114">
        <f>RKO!O31</f>
        <v>0</v>
      </c>
      <c r="M24" s="114">
        <f t="shared" si="4"/>
        <v>0</v>
      </c>
      <c r="N24" s="142"/>
      <c r="O24" s="150"/>
    </row>
    <row r="25" spans="1:15" ht="27.6" x14ac:dyDescent="0.25">
      <c r="A25" s="106"/>
      <c r="B25" s="67" t="s">
        <v>113</v>
      </c>
      <c r="C25" s="98">
        <f>SUM(C26:C27)</f>
        <v>69181200</v>
      </c>
      <c r="D25" s="99">
        <f>SUM(D26:D27)</f>
        <v>10712189</v>
      </c>
      <c r="E25" s="95">
        <f t="shared" si="1"/>
        <v>15.484248610894289</v>
      </c>
      <c r="F25" s="99">
        <f>SUM(F26:F27)</f>
        <v>10163035</v>
      </c>
      <c r="G25" s="95">
        <f t="shared" si="0"/>
        <v>14.690457812238005</v>
      </c>
      <c r="H25" s="99">
        <f>ANGKAS!K31</f>
        <v>26261200</v>
      </c>
      <c r="I25" s="99">
        <f t="shared" si="2"/>
        <v>37.960023821500641</v>
      </c>
      <c r="J25" s="99">
        <f>SUM(J26:J27)</f>
        <v>20875224</v>
      </c>
      <c r="K25" s="95">
        <f t="shared" si="3"/>
        <v>30.174706423132296</v>
      </c>
      <c r="L25" s="99">
        <f>RKO!O32</f>
        <v>37.960023821500641</v>
      </c>
      <c r="M25" s="99">
        <f t="shared" si="4"/>
        <v>30.174706423132296</v>
      </c>
      <c r="N25" s="143"/>
      <c r="O25" s="150"/>
    </row>
    <row r="26" spans="1:15" x14ac:dyDescent="0.25">
      <c r="A26" s="70"/>
      <c r="B26" s="68" t="s">
        <v>114</v>
      </c>
      <c r="C26" s="102">
        <f>ANGKAS!C32</f>
        <v>7200000</v>
      </c>
      <c r="D26" s="103">
        <f>MARET!J26</f>
        <v>1183823</v>
      </c>
      <c r="E26" s="95">
        <f t="shared" si="1"/>
        <v>16.441986111111113</v>
      </c>
      <c r="F26" s="105">
        <v>698114</v>
      </c>
      <c r="G26" s="95">
        <f t="shared" si="0"/>
        <v>9.696027777777779</v>
      </c>
      <c r="H26" s="151">
        <f>ANGKAS!K32</f>
        <v>2400000</v>
      </c>
      <c r="I26" s="95">
        <f t="shared" si="2"/>
        <v>33.333333333333329</v>
      </c>
      <c r="J26" s="65">
        <f>D26+F26</f>
        <v>1881937</v>
      </c>
      <c r="K26" s="95">
        <f t="shared" si="3"/>
        <v>26.138013888888889</v>
      </c>
      <c r="L26" s="114">
        <f>RKO!O33</f>
        <v>33.333333333333329</v>
      </c>
      <c r="M26" s="114">
        <f t="shared" si="4"/>
        <v>26.138013888888889</v>
      </c>
      <c r="N26" s="142"/>
      <c r="O26" s="150"/>
    </row>
    <row r="27" spans="1:15" x14ac:dyDescent="0.25">
      <c r="A27" s="70"/>
      <c r="B27" s="68" t="s">
        <v>115</v>
      </c>
      <c r="C27" s="102">
        <f>ANGKAS!C33</f>
        <v>61981200</v>
      </c>
      <c r="D27" s="103">
        <f>MARET!J27</f>
        <v>9528366</v>
      </c>
      <c r="E27" s="95">
        <f t="shared" si="1"/>
        <v>15.37299374649087</v>
      </c>
      <c r="F27" s="105">
        <v>9464921</v>
      </c>
      <c r="G27" s="95">
        <f t="shared" si="0"/>
        <v>15.270632062625442</v>
      </c>
      <c r="H27" s="151">
        <f>ANGKAS!K33</f>
        <v>23861200</v>
      </c>
      <c r="I27" s="95">
        <f t="shared" si="2"/>
        <v>38.497479880996174</v>
      </c>
      <c r="J27" s="65">
        <f>D27+F27</f>
        <v>18993287</v>
      </c>
      <c r="K27" s="95">
        <f t="shared" si="3"/>
        <v>30.643625809116315</v>
      </c>
      <c r="L27" s="114">
        <f>RKO!O34</f>
        <v>38.497479880996167</v>
      </c>
      <c r="M27" s="114">
        <f t="shared" si="4"/>
        <v>30.643625809116315</v>
      </c>
      <c r="N27" s="142"/>
      <c r="O27" s="150"/>
    </row>
    <row r="28" spans="1:15" ht="27.6" x14ac:dyDescent="0.25">
      <c r="A28" s="106"/>
      <c r="B28" s="67" t="s">
        <v>116</v>
      </c>
      <c r="C28" s="98">
        <f>SUM(C29:C31)</f>
        <v>48864000</v>
      </c>
      <c r="D28" s="99">
        <f>SUM(D29:D31)</f>
        <v>2600000</v>
      </c>
      <c r="E28" s="95">
        <f t="shared" si="1"/>
        <v>5.3208906352324821</v>
      </c>
      <c r="F28" s="99">
        <f>SUM(F29:F31)</f>
        <v>2200500</v>
      </c>
      <c r="G28" s="95">
        <f t="shared" si="0"/>
        <v>4.5033153241650297</v>
      </c>
      <c r="H28" s="99">
        <f>ANGKAS!K34</f>
        <v>24214000</v>
      </c>
      <c r="I28" s="99">
        <f t="shared" si="2"/>
        <v>49.553863785199738</v>
      </c>
      <c r="J28" s="99">
        <f>SUM(J29:J31)</f>
        <v>4800500</v>
      </c>
      <c r="K28" s="95">
        <f t="shared" si="3"/>
        <v>9.8242059593975117</v>
      </c>
      <c r="L28" s="99">
        <f>RKO!O35</f>
        <v>49.553863785199738</v>
      </c>
      <c r="M28" s="99">
        <f t="shared" si="4"/>
        <v>9.8242059593975117</v>
      </c>
      <c r="N28" s="143"/>
      <c r="O28" s="150"/>
    </row>
    <row r="29" spans="1:15" ht="27.6" x14ac:dyDescent="0.25">
      <c r="A29" s="70"/>
      <c r="B29" s="68" t="s">
        <v>117</v>
      </c>
      <c r="C29" s="102">
        <f>ANGKAS!C35</f>
        <v>45400000</v>
      </c>
      <c r="D29" s="103">
        <f>MARET!J29</f>
        <v>2600000</v>
      </c>
      <c r="E29" s="95">
        <f t="shared" si="1"/>
        <v>5.7268722466960353</v>
      </c>
      <c r="F29" s="105">
        <v>2200500</v>
      </c>
      <c r="G29" s="95">
        <f t="shared" si="0"/>
        <v>4.8469162995594717</v>
      </c>
      <c r="H29" s="151">
        <f>ANGKAS!K35</f>
        <v>20750000</v>
      </c>
      <c r="I29" s="95">
        <f>H29/C29*100</f>
        <v>45.704845814977972</v>
      </c>
      <c r="J29" s="183">
        <f>D29+F29</f>
        <v>4800500</v>
      </c>
      <c r="K29" s="95">
        <f t="shared" si="3"/>
        <v>10.573788546255507</v>
      </c>
      <c r="L29" s="114">
        <f>RKO!O36</f>
        <v>45.704845814977972</v>
      </c>
      <c r="M29" s="114">
        <f t="shared" si="4"/>
        <v>10.573788546255507</v>
      </c>
      <c r="N29" s="142"/>
      <c r="O29" s="150"/>
    </row>
    <row r="30" spans="1:15" ht="27.6" x14ac:dyDescent="0.25">
      <c r="A30" s="70"/>
      <c r="B30" s="68" t="s">
        <v>118</v>
      </c>
      <c r="C30" s="102">
        <f>ANGKAS!C36</f>
        <v>0</v>
      </c>
      <c r="D30" s="103">
        <f>MARET!J30</f>
        <v>0</v>
      </c>
      <c r="E30" s="95"/>
      <c r="F30" s="105"/>
      <c r="G30" s="95" t="e">
        <f>F30/C30*100</f>
        <v>#DIV/0!</v>
      </c>
      <c r="H30" s="151">
        <f>ANGKAS!K36</f>
        <v>0</v>
      </c>
      <c r="I30" s="95" t="e">
        <f t="shared" si="2"/>
        <v>#DIV/0!</v>
      </c>
      <c r="J30" s="64">
        <f>D30+F30</f>
        <v>0</v>
      </c>
      <c r="K30" s="95" t="e">
        <f t="shared" si="3"/>
        <v>#DIV/0!</v>
      </c>
      <c r="L30" s="114">
        <f>RKO!O37</f>
        <v>0</v>
      </c>
      <c r="M30" s="114" t="e">
        <f t="shared" si="4"/>
        <v>#DIV/0!</v>
      </c>
      <c r="N30" s="142"/>
      <c r="O30" s="150"/>
    </row>
    <row r="31" spans="1:15" ht="27.6" x14ac:dyDescent="0.25">
      <c r="A31" s="70"/>
      <c r="B31" s="68" t="s">
        <v>119</v>
      </c>
      <c r="C31" s="102">
        <f>ANGKAS!C37</f>
        <v>3464000</v>
      </c>
      <c r="D31" s="103">
        <f>MARET!J31</f>
        <v>0</v>
      </c>
      <c r="E31" s="95"/>
      <c r="F31" s="105"/>
      <c r="G31" s="95">
        <f>F30/C31*100</f>
        <v>0</v>
      </c>
      <c r="H31" s="151">
        <f>ANGKAS!K37</f>
        <v>3464000</v>
      </c>
      <c r="I31" s="95">
        <f t="shared" si="2"/>
        <v>100</v>
      </c>
      <c r="J31" s="64">
        <f>D31+F31</f>
        <v>0</v>
      </c>
      <c r="K31" s="95">
        <f t="shared" si="3"/>
        <v>0</v>
      </c>
      <c r="L31" s="114">
        <f>RKO!O38</f>
        <v>100</v>
      </c>
      <c r="M31" s="114">
        <f t="shared" si="4"/>
        <v>0</v>
      </c>
      <c r="N31" s="142"/>
      <c r="O31" s="150"/>
    </row>
    <row r="32" spans="1:15" ht="27.6" x14ac:dyDescent="0.25">
      <c r="A32" s="66" t="s">
        <v>120</v>
      </c>
      <c r="B32" s="69" t="s">
        <v>121</v>
      </c>
      <c r="C32" s="111">
        <f>C33+C35</f>
        <v>50082100</v>
      </c>
      <c r="D32" s="111">
        <f>D33+D35</f>
        <v>0</v>
      </c>
      <c r="E32" s="95">
        <f t="shared" si="1"/>
        <v>0</v>
      </c>
      <c r="F32" s="111">
        <f>F33+F35</f>
        <v>900000</v>
      </c>
      <c r="G32" s="95">
        <f t="shared" si="0"/>
        <v>1.7970492451394808</v>
      </c>
      <c r="H32" s="111">
        <f>ANGKAS!K38</f>
        <v>8734600</v>
      </c>
      <c r="I32" s="96">
        <f>H32/C32*100</f>
        <v>17.440562596217013</v>
      </c>
      <c r="J32" s="111">
        <f>J33+J35</f>
        <v>900000</v>
      </c>
      <c r="K32" s="95">
        <f>SUM(J32/C32)*100</f>
        <v>1.7970492451394808</v>
      </c>
      <c r="L32" s="99">
        <f>RKO!O39</f>
        <v>17.44056259621701</v>
      </c>
      <c r="M32" s="99">
        <f t="shared" si="4"/>
        <v>1.7970492451394808</v>
      </c>
      <c r="N32" s="144"/>
      <c r="O32" s="150"/>
    </row>
    <row r="33" spans="1:16" ht="27.6" x14ac:dyDescent="0.25">
      <c r="A33" s="109"/>
      <c r="B33" s="67" t="s">
        <v>50</v>
      </c>
      <c r="C33" s="98">
        <f>C34</f>
        <v>6427500</v>
      </c>
      <c r="D33" s="99">
        <f>D34</f>
        <v>0</v>
      </c>
      <c r="E33" s="95"/>
      <c r="F33" s="99">
        <f>F34</f>
        <v>0</v>
      </c>
      <c r="G33" s="95"/>
      <c r="H33" s="99">
        <f>ANGKAS!K39</f>
        <v>4290000</v>
      </c>
      <c r="I33" s="99">
        <f t="shared" ref="I33:I34" si="5">H33/C33*100</f>
        <v>66.744457409568255</v>
      </c>
      <c r="J33" s="99">
        <f>J34</f>
        <v>0</v>
      </c>
      <c r="K33" s="95"/>
      <c r="L33" s="99">
        <f>RKO!O40</f>
        <v>66.744457409568255</v>
      </c>
      <c r="M33" s="99">
        <f t="shared" si="4"/>
        <v>0</v>
      </c>
      <c r="N33" s="143"/>
      <c r="O33" s="150"/>
    </row>
    <row r="34" spans="1:16" ht="41.4" x14ac:dyDescent="0.25">
      <c r="A34" s="112"/>
      <c r="B34" s="68" t="s">
        <v>51</v>
      </c>
      <c r="C34" s="113">
        <f>ANGKAS!C40</f>
        <v>6427500</v>
      </c>
      <c r="D34" s="103">
        <f>MARET!J34</f>
        <v>0</v>
      </c>
      <c r="E34" s="114"/>
      <c r="F34" s="115"/>
      <c r="G34" s="114"/>
      <c r="H34" s="151">
        <f>ANGKAS!K40</f>
        <v>4290000</v>
      </c>
      <c r="I34" s="95">
        <f t="shared" si="5"/>
        <v>66.744457409568255</v>
      </c>
      <c r="J34" s="114"/>
      <c r="K34" s="114"/>
      <c r="L34" s="114">
        <f>RKO!O41</f>
        <v>66.744457409568255</v>
      </c>
      <c r="M34" s="114">
        <f t="shared" si="4"/>
        <v>0</v>
      </c>
      <c r="N34" s="142"/>
      <c r="O34" s="150"/>
    </row>
    <row r="35" spans="1:16" ht="27.6" x14ac:dyDescent="0.25">
      <c r="A35" s="109"/>
      <c r="B35" s="67" t="s">
        <v>122</v>
      </c>
      <c r="C35" s="98">
        <f>SUM(C36:C38)</f>
        <v>43654600</v>
      </c>
      <c r="D35" s="99">
        <f>SUM(D36:D38)</f>
        <v>0</v>
      </c>
      <c r="E35" s="95">
        <f t="shared" si="1"/>
        <v>0</v>
      </c>
      <c r="F35" s="99">
        <f>SUM(F36:F38)</f>
        <v>900000</v>
      </c>
      <c r="G35" s="95">
        <f>F35/C35*100</f>
        <v>2.0616384069490961</v>
      </c>
      <c r="H35" s="99">
        <f>ANGKAS!K41</f>
        <v>4444600</v>
      </c>
      <c r="I35" s="99">
        <f>H35/C35*100</f>
        <v>10.181286737251057</v>
      </c>
      <c r="J35" s="99">
        <f>SUM(J36:J38)</f>
        <v>900000</v>
      </c>
      <c r="K35" s="95">
        <f t="shared" si="3"/>
        <v>2.0616384069490961</v>
      </c>
      <c r="L35" s="99">
        <f>RKO!O42</f>
        <v>10.181286737251057</v>
      </c>
      <c r="M35" s="99">
        <f t="shared" si="4"/>
        <v>2.0616384069490961</v>
      </c>
      <c r="N35" s="143"/>
      <c r="O35" s="150"/>
    </row>
    <row r="36" spans="1:16" ht="27.6" x14ac:dyDescent="0.25">
      <c r="A36" s="70"/>
      <c r="B36" s="68" t="s">
        <v>88</v>
      </c>
      <c r="C36" s="113">
        <f>ANGKAS!C42</f>
        <v>0</v>
      </c>
      <c r="D36" s="103">
        <f>MARET!J36</f>
        <v>0</v>
      </c>
      <c r="E36" s="114"/>
      <c r="F36" s="115">
        <v>0</v>
      </c>
      <c r="G36" s="95"/>
      <c r="H36" s="151">
        <f>ANGKAS!K42</f>
        <v>0</v>
      </c>
      <c r="I36" s="95"/>
      <c r="J36" s="64">
        <f>D36+F36</f>
        <v>0</v>
      </c>
      <c r="K36" s="114"/>
      <c r="L36" s="114" t="e">
        <f>RKO!O43</f>
        <v>#DIV/0!</v>
      </c>
      <c r="M36" s="114">
        <f t="shared" si="4"/>
        <v>0</v>
      </c>
      <c r="N36" s="142"/>
      <c r="O36" s="150"/>
    </row>
    <row r="37" spans="1:16" ht="27.6" x14ac:dyDescent="0.25">
      <c r="A37" s="70"/>
      <c r="B37" s="68" t="s">
        <v>123</v>
      </c>
      <c r="C37" s="102">
        <f>ANGKAS!C43</f>
        <v>3780000</v>
      </c>
      <c r="D37" s="103">
        <f>MARET!J37</f>
        <v>0</v>
      </c>
      <c r="E37" s="95">
        <f>D37/C37*100</f>
        <v>0</v>
      </c>
      <c r="F37" s="105">
        <v>900000</v>
      </c>
      <c r="G37" s="95">
        <f t="shared" si="0"/>
        <v>23.809523809523807</v>
      </c>
      <c r="H37" s="151">
        <f>ANGKAS!K43</f>
        <v>1980000</v>
      </c>
      <c r="I37" s="95">
        <f>H37/C37*100</f>
        <v>52.380952380952387</v>
      </c>
      <c r="J37" s="64">
        <f>D37+F37</f>
        <v>900000</v>
      </c>
      <c r="K37" s="95">
        <f t="shared" si="3"/>
        <v>23.809523809523807</v>
      </c>
      <c r="L37" s="114">
        <f>RKO!O44</f>
        <v>52.38095238095238</v>
      </c>
      <c r="M37" s="114">
        <f t="shared" si="4"/>
        <v>23.809523809523807</v>
      </c>
      <c r="N37" s="142"/>
      <c r="O37" s="150"/>
    </row>
    <row r="38" spans="1:16" ht="27.6" x14ac:dyDescent="0.25">
      <c r="A38" s="70"/>
      <c r="B38" s="68" t="s">
        <v>124</v>
      </c>
      <c r="C38" s="102">
        <f>ANGKAS!C44</f>
        <v>39874600</v>
      </c>
      <c r="D38" s="103">
        <f>MARET!J38</f>
        <v>0</v>
      </c>
      <c r="E38" s="95">
        <f>D38/C38*100</f>
        <v>0</v>
      </c>
      <c r="F38" s="105"/>
      <c r="G38" s="95">
        <f t="shared" si="0"/>
        <v>0</v>
      </c>
      <c r="H38" s="151">
        <f>ANGKAS!K44</f>
        <v>2464600</v>
      </c>
      <c r="I38" s="95">
        <f t="shared" si="2"/>
        <v>6.1808770495503405</v>
      </c>
      <c r="J38" s="64">
        <f>D38+F38</f>
        <v>0</v>
      </c>
      <c r="K38" s="95">
        <f t="shared" si="3"/>
        <v>0</v>
      </c>
      <c r="L38" s="114">
        <f>RKO!O45</f>
        <v>6.1808770495503405</v>
      </c>
      <c r="M38" s="114">
        <f t="shared" si="4"/>
        <v>0</v>
      </c>
      <c r="N38" s="142"/>
      <c r="O38" s="150"/>
    </row>
    <row r="39" spans="1:16" ht="27.6" x14ac:dyDescent="0.25">
      <c r="A39" s="66" t="s">
        <v>137</v>
      </c>
      <c r="B39" s="69" t="s">
        <v>126</v>
      </c>
      <c r="C39" s="111">
        <f>C40</f>
        <v>13685000</v>
      </c>
      <c r="D39" s="96">
        <f>D40</f>
        <v>0</v>
      </c>
      <c r="E39" s="95">
        <f t="shared" si="1"/>
        <v>0</v>
      </c>
      <c r="F39" s="116">
        <f>F40</f>
        <v>4050000</v>
      </c>
      <c r="G39" s="95">
        <f t="shared" si="0"/>
        <v>29.59444647424187</v>
      </c>
      <c r="H39" s="96">
        <f>ANGKAS!K45</f>
        <v>5400000</v>
      </c>
      <c r="I39" s="96">
        <f t="shared" si="2"/>
        <v>39.459261965655827</v>
      </c>
      <c r="J39" s="96">
        <f>SUM(J40)</f>
        <v>4050000</v>
      </c>
      <c r="K39" s="95">
        <f t="shared" si="3"/>
        <v>29.59444647424187</v>
      </c>
      <c r="L39" s="99">
        <f>RKO!O46</f>
        <v>39.459261965655827</v>
      </c>
      <c r="M39" s="99">
        <f t="shared" si="4"/>
        <v>29.59444647424187</v>
      </c>
      <c r="N39" s="144"/>
      <c r="O39" s="150"/>
    </row>
    <row r="40" spans="1:16" ht="27.6" x14ac:dyDescent="0.25">
      <c r="A40" s="109"/>
      <c r="B40" s="67" t="s">
        <v>127</v>
      </c>
      <c r="C40" s="98">
        <f>C41</f>
        <v>13685000</v>
      </c>
      <c r="D40" s="98">
        <f>D41</f>
        <v>0</v>
      </c>
      <c r="E40" s="95">
        <f t="shared" si="1"/>
        <v>0</v>
      </c>
      <c r="F40" s="108">
        <f>F41</f>
        <v>4050000</v>
      </c>
      <c r="G40" s="95">
        <f t="shared" si="0"/>
        <v>29.59444647424187</v>
      </c>
      <c r="H40" s="99">
        <f>ANGKAS!K46</f>
        <v>5400000</v>
      </c>
      <c r="I40" s="99">
        <f t="shared" si="2"/>
        <v>39.459261965655827</v>
      </c>
      <c r="J40" s="99">
        <f>SUM(J41)</f>
        <v>4050000</v>
      </c>
      <c r="K40" s="95">
        <f t="shared" si="3"/>
        <v>29.59444647424187</v>
      </c>
      <c r="L40" s="99">
        <f>RKO!O47</f>
        <v>39.459261965655827</v>
      </c>
      <c r="M40" s="99">
        <f t="shared" si="4"/>
        <v>29.59444647424187</v>
      </c>
      <c r="N40" s="143"/>
      <c r="O40" s="150"/>
    </row>
    <row r="41" spans="1:16" x14ac:dyDescent="0.25">
      <c r="A41" s="70"/>
      <c r="B41" s="68" t="s">
        <v>128</v>
      </c>
      <c r="C41" s="102">
        <f>ANGKAS!C47</f>
        <v>13685000</v>
      </c>
      <c r="D41" s="103">
        <f>MARET!J41</f>
        <v>0</v>
      </c>
      <c r="E41" s="95">
        <f t="shared" si="1"/>
        <v>0</v>
      </c>
      <c r="F41" s="117">
        <v>4050000</v>
      </c>
      <c r="G41" s="95">
        <f t="shared" si="0"/>
        <v>29.59444647424187</v>
      </c>
      <c r="H41" s="151">
        <f>ANGKAS!K47</f>
        <v>5400000</v>
      </c>
      <c r="I41" s="95">
        <f>H41/C41*100</f>
        <v>39.459261965655827</v>
      </c>
      <c r="J41" s="64">
        <f>D41+F41</f>
        <v>4050000</v>
      </c>
      <c r="K41" s="95">
        <f t="shared" si="3"/>
        <v>29.59444647424187</v>
      </c>
      <c r="L41" s="114">
        <f>RKO!O48</f>
        <v>39.459261965655827</v>
      </c>
      <c r="M41" s="114">
        <f t="shared" si="4"/>
        <v>29.59444647424187</v>
      </c>
      <c r="N41" s="142"/>
      <c r="O41" s="150"/>
    </row>
    <row r="42" spans="1:16" ht="27.6" x14ac:dyDescent="0.25">
      <c r="A42" s="66" t="s">
        <v>125</v>
      </c>
      <c r="B42" s="69" t="s">
        <v>129</v>
      </c>
      <c r="C42" s="111">
        <f>C43</f>
        <v>29550000</v>
      </c>
      <c r="D42" s="96">
        <f>D43</f>
        <v>3150000</v>
      </c>
      <c r="E42" s="95">
        <f t="shared" si="1"/>
        <v>10.659898477157361</v>
      </c>
      <c r="F42" s="116">
        <f>F43</f>
        <v>0</v>
      </c>
      <c r="G42" s="95">
        <f t="shared" si="0"/>
        <v>0</v>
      </c>
      <c r="H42" s="96">
        <f>ANGKAS!K48</f>
        <v>11475000</v>
      </c>
      <c r="I42" s="96">
        <f t="shared" si="2"/>
        <v>38.832487309644669</v>
      </c>
      <c r="J42" s="96">
        <f>SUM(J43)</f>
        <v>3150000</v>
      </c>
      <c r="K42" s="95">
        <f t="shared" si="3"/>
        <v>10.659898477157361</v>
      </c>
      <c r="L42" s="99">
        <f>RKO!O49</f>
        <v>38.832487309644669</v>
      </c>
      <c r="M42" s="99">
        <f t="shared" si="4"/>
        <v>10.659898477157361</v>
      </c>
      <c r="N42" s="144"/>
      <c r="O42" s="150"/>
    </row>
    <row r="43" spans="1:16" ht="27.6" x14ac:dyDescent="0.25">
      <c r="A43" s="109"/>
      <c r="B43" s="67" t="s">
        <v>130</v>
      </c>
      <c r="C43" s="98">
        <f>SUM(C44:C48)</f>
        <v>29550000</v>
      </c>
      <c r="D43" s="98">
        <f>SUM(D44:D48)</f>
        <v>3150000</v>
      </c>
      <c r="E43" s="95">
        <f t="shared" si="1"/>
        <v>10.659898477157361</v>
      </c>
      <c r="F43" s="98">
        <f>SUM(F44:F48)</f>
        <v>0</v>
      </c>
      <c r="G43" s="95">
        <f t="shared" si="0"/>
        <v>0</v>
      </c>
      <c r="H43" s="98">
        <f>ANGKAS!K49</f>
        <v>11475000</v>
      </c>
      <c r="I43" s="99">
        <f>H43/C43*100</f>
        <v>38.832487309644669</v>
      </c>
      <c r="J43" s="98">
        <f>SUM(J44:J48)</f>
        <v>3150000</v>
      </c>
      <c r="K43" s="95">
        <f t="shared" si="3"/>
        <v>10.659898477157361</v>
      </c>
      <c r="L43" s="99">
        <f>RKO!O50</f>
        <v>38.832487309644669</v>
      </c>
      <c r="M43" s="99">
        <f t="shared" si="4"/>
        <v>10.659898477157361</v>
      </c>
      <c r="N43" s="143"/>
      <c r="O43" s="150"/>
    </row>
    <row r="44" spans="1:16" ht="27.6" x14ac:dyDescent="0.25">
      <c r="A44" s="70"/>
      <c r="B44" s="68" t="s">
        <v>53</v>
      </c>
      <c r="C44" s="102">
        <f>ANGKAS!C50</f>
        <v>5712500</v>
      </c>
      <c r="D44" s="103">
        <f>MARET!J44</f>
        <v>0</v>
      </c>
      <c r="E44" s="95"/>
      <c r="F44" s="105"/>
      <c r="G44" s="95"/>
      <c r="H44" s="151">
        <f>ANGKAS!K50</f>
        <v>0</v>
      </c>
      <c r="I44" s="95">
        <f t="shared" ref="I44:I47" si="6">H44/C44*100</f>
        <v>0</v>
      </c>
      <c r="J44" s="64">
        <f t="shared" ref="J44:J47" si="7">D44+F44</f>
        <v>0</v>
      </c>
      <c r="K44" s="95">
        <f t="shared" si="3"/>
        <v>0</v>
      </c>
      <c r="L44" s="114">
        <f>RKO!O51</f>
        <v>0</v>
      </c>
      <c r="M44" s="114">
        <f t="shared" si="4"/>
        <v>0</v>
      </c>
      <c r="N44" s="142"/>
      <c r="O44" s="150"/>
    </row>
    <row r="45" spans="1:16" x14ac:dyDescent="0.25">
      <c r="A45" s="70"/>
      <c r="B45" s="68" t="s">
        <v>54</v>
      </c>
      <c r="C45" s="102">
        <f>ANGKAS!C51</f>
        <v>4900000</v>
      </c>
      <c r="D45" s="103">
        <f>MARET!J45</f>
        <v>0</v>
      </c>
      <c r="E45" s="95"/>
      <c r="F45" s="105"/>
      <c r="G45" s="95"/>
      <c r="H45" s="151">
        <f>ANGKAS!K51</f>
        <v>0</v>
      </c>
      <c r="I45" s="95">
        <f t="shared" si="6"/>
        <v>0</v>
      </c>
      <c r="J45" s="64">
        <f t="shared" si="7"/>
        <v>0</v>
      </c>
      <c r="K45" s="95">
        <f t="shared" si="3"/>
        <v>0</v>
      </c>
      <c r="L45" s="114">
        <f>RKO!O52</f>
        <v>0</v>
      </c>
      <c r="M45" s="114">
        <f t="shared" si="4"/>
        <v>0</v>
      </c>
      <c r="N45" s="142"/>
      <c r="O45" s="150"/>
    </row>
    <row r="46" spans="1:16" ht="27.6" x14ac:dyDescent="0.25">
      <c r="A46" s="70"/>
      <c r="B46" s="68" t="s">
        <v>55</v>
      </c>
      <c r="C46" s="102">
        <f>ANGKAS!C52</f>
        <v>3150000</v>
      </c>
      <c r="D46" s="103">
        <f>MARET!J46</f>
        <v>3150000</v>
      </c>
      <c r="E46" s="95"/>
      <c r="F46" s="105"/>
      <c r="G46" s="95"/>
      <c r="H46" s="151">
        <f>ANGKAS!K52</f>
        <v>3150000</v>
      </c>
      <c r="I46" s="95">
        <f t="shared" si="6"/>
        <v>100</v>
      </c>
      <c r="J46" s="64">
        <f>D46+F46</f>
        <v>3150000</v>
      </c>
      <c r="K46" s="95">
        <f t="shared" si="3"/>
        <v>100</v>
      </c>
      <c r="L46" s="114">
        <f>RKO!O53</f>
        <v>100</v>
      </c>
      <c r="M46" s="114">
        <f t="shared" si="4"/>
        <v>100</v>
      </c>
      <c r="N46" s="142"/>
      <c r="O46" s="150"/>
    </row>
    <row r="47" spans="1:16" x14ac:dyDescent="0.25">
      <c r="A47" s="70"/>
      <c r="B47" s="68" t="s">
        <v>56</v>
      </c>
      <c r="C47" s="102">
        <f>ANGKAS!D53</f>
        <v>3000000</v>
      </c>
      <c r="D47" s="103">
        <f>MARET!J47</f>
        <v>0</v>
      </c>
      <c r="E47" s="95"/>
      <c r="F47" s="105"/>
      <c r="G47" s="95"/>
      <c r="H47" s="151">
        <f>ANGKAS!K53</f>
        <v>0</v>
      </c>
      <c r="I47" s="95">
        <f t="shared" si="6"/>
        <v>0</v>
      </c>
      <c r="J47" s="64">
        <f t="shared" si="7"/>
        <v>0</v>
      </c>
      <c r="K47" s="95">
        <f t="shared" si="3"/>
        <v>0</v>
      </c>
      <c r="L47" s="114">
        <f>RKO!O54</f>
        <v>0</v>
      </c>
      <c r="M47" s="114">
        <f t="shared" si="4"/>
        <v>0</v>
      </c>
      <c r="N47" s="142"/>
      <c r="O47" s="150"/>
      <c r="P47" s="151">
        <f>ANGKAS!Q42</f>
        <v>0</v>
      </c>
    </row>
    <row r="48" spans="1:16" x14ac:dyDescent="0.25">
      <c r="A48" s="70"/>
      <c r="B48" s="68" t="s">
        <v>57</v>
      </c>
      <c r="C48" s="102">
        <f>ANGKAS!C54</f>
        <v>12787500</v>
      </c>
      <c r="D48" s="103">
        <f>MARET!J48</f>
        <v>0</v>
      </c>
      <c r="E48" s="95">
        <f t="shared" si="1"/>
        <v>0</v>
      </c>
      <c r="F48" s="105"/>
      <c r="G48" s="95">
        <f t="shared" si="0"/>
        <v>0</v>
      </c>
      <c r="H48" s="151">
        <f>ANGKAS!K54</f>
        <v>8325000</v>
      </c>
      <c r="I48" s="95">
        <f t="shared" si="2"/>
        <v>65.102639296187675</v>
      </c>
      <c r="J48" s="64">
        <f>D48+F48</f>
        <v>0</v>
      </c>
      <c r="K48" s="95">
        <f t="shared" si="3"/>
        <v>0</v>
      </c>
      <c r="L48" s="114">
        <f>RKO!O55</f>
        <v>65.102639296187675</v>
      </c>
      <c r="M48" s="114">
        <f t="shared" si="4"/>
        <v>0</v>
      </c>
      <c r="N48" s="142"/>
      <c r="O48" s="150"/>
    </row>
    <row r="49" spans="1:15" ht="15" x14ac:dyDescent="0.25">
      <c r="A49" s="70"/>
      <c r="B49" s="87" t="s">
        <v>131</v>
      </c>
      <c r="C49" s="118">
        <f>SUM(C12+C32+C39+C42)</f>
        <v>2221079390</v>
      </c>
      <c r="D49" s="95">
        <f>SUM(D12+D32+D39+D42)</f>
        <v>542491339</v>
      </c>
      <c r="E49" s="95">
        <f>D49/C49*100</f>
        <v>24.42467124058992</v>
      </c>
      <c r="F49" s="104">
        <f>SUM(F12+F32+F39+F42)</f>
        <v>161848552</v>
      </c>
      <c r="G49" s="95">
        <f>F49/C49*100</f>
        <v>7.2869323234771892</v>
      </c>
      <c r="H49" s="95">
        <f>SUM(H12+H32+H39+H42)</f>
        <v>1058308555</v>
      </c>
      <c r="I49" s="95">
        <f>H49/C49*100</f>
        <v>47.648389326596742</v>
      </c>
      <c r="J49" s="95">
        <f>SUM(J12+J32+J39+J42)</f>
        <v>704339891</v>
      </c>
      <c r="K49" s="95">
        <f>SUM(J49/C49)*100</f>
        <v>31.711603564067108</v>
      </c>
      <c r="L49" s="95">
        <f>L11</f>
        <v>47.648389326596742</v>
      </c>
      <c r="M49" s="114">
        <f>K49</f>
        <v>31.711603564067108</v>
      </c>
      <c r="N49" s="139"/>
      <c r="O49" s="150"/>
    </row>
    <row r="50" spans="1:15" ht="15" x14ac:dyDescent="0.25">
      <c r="A50" s="119"/>
      <c r="B50" s="120"/>
      <c r="C50" s="121"/>
      <c r="D50" s="122"/>
      <c r="E50" s="123"/>
      <c r="F50" s="124"/>
      <c r="G50" s="123"/>
      <c r="H50" s="123"/>
      <c r="I50" s="123"/>
      <c r="J50" s="119"/>
      <c r="K50" s="119"/>
      <c r="L50" s="119"/>
      <c r="M50" s="119"/>
      <c r="N50" s="119"/>
      <c r="O50" s="77"/>
    </row>
    <row r="51" spans="1:15" ht="15" x14ac:dyDescent="0.25">
      <c r="A51" s="119"/>
      <c r="B51" s="125"/>
      <c r="C51" s="121"/>
      <c r="D51" s="122"/>
      <c r="E51" s="123"/>
      <c r="F51" s="124"/>
      <c r="G51" s="123"/>
      <c r="H51" s="123"/>
      <c r="I51" s="123"/>
      <c r="J51" s="126" t="s">
        <v>146</v>
      </c>
      <c r="K51" s="126"/>
      <c r="L51" s="126"/>
      <c r="M51" s="126"/>
      <c r="N51" s="126"/>
    </row>
    <row r="52" spans="1:15" ht="15" x14ac:dyDescent="0.25">
      <c r="A52" s="119"/>
      <c r="B52" s="120"/>
      <c r="C52" s="121"/>
      <c r="D52" s="122"/>
      <c r="E52" s="123"/>
      <c r="F52" s="124"/>
      <c r="G52" s="123"/>
      <c r="H52" s="123"/>
      <c r="I52" s="123"/>
      <c r="J52" s="127" t="s">
        <v>132</v>
      </c>
      <c r="K52" s="127"/>
      <c r="L52" s="127"/>
      <c r="M52" s="127"/>
      <c r="N52" s="127"/>
    </row>
    <row r="53" spans="1:15" ht="15" x14ac:dyDescent="0.25">
      <c r="A53" s="119"/>
      <c r="B53" s="120"/>
      <c r="C53" s="128"/>
      <c r="D53" s="122"/>
      <c r="E53" s="123"/>
      <c r="F53" s="124"/>
      <c r="G53" s="123"/>
      <c r="H53" s="123"/>
      <c r="I53" s="123"/>
      <c r="J53" s="129"/>
      <c r="K53" s="129"/>
      <c r="L53" s="129"/>
      <c r="M53" s="129"/>
      <c r="N53" s="129"/>
    </row>
    <row r="54" spans="1:15" ht="15" x14ac:dyDescent="0.25">
      <c r="A54" s="119"/>
      <c r="B54" s="120"/>
      <c r="C54" s="159"/>
      <c r="D54" s="122"/>
      <c r="E54" s="123"/>
      <c r="F54" s="124"/>
      <c r="G54" s="123"/>
      <c r="H54" s="123"/>
      <c r="I54" s="123"/>
      <c r="J54" s="123"/>
      <c r="K54" s="130"/>
      <c r="L54" s="131"/>
      <c r="M54" s="130"/>
      <c r="N54" s="130"/>
    </row>
    <row r="55" spans="1:15" ht="15" x14ac:dyDescent="0.25">
      <c r="A55" s="119"/>
      <c r="B55" s="120"/>
      <c r="C55" s="121"/>
      <c r="D55" s="122"/>
      <c r="E55" s="123"/>
      <c r="F55" s="124"/>
      <c r="G55" s="123"/>
      <c r="H55" s="123"/>
      <c r="I55" s="123"/>
      <c r="J55" s="123"/>
      <c r="K55" s="130"/>
      <c r="L55" s="131"/>
      <c r="M55" s="130"/>
      <c r="N55" s="130"/>
    </row>
    <row r="56" spans="1:15" ht="15" x14ac:dyDescent="0.25">
      <c r="A56" s="119"/>
      <c r="B56" s="120"/>
      <c r="C56" s="93"/>
      <c r="D56" s="132"/>
      <c r="E56" s="133"/>
      <c r="F56" s="134"/>
      <c r="G56" s="133"/>
      <c r="H56" s="133"/>
      <c r="I56" s="133"/>
      <c r="J56" s="123"/>
      <c r="K56" s="130"/>
      <c r="L56" s="131"/>
      <c r="M56" s="130"/>
      <c r="N56" s="130"/>
    </row>
    <row r="57" spans="1:15" ht="15" x14ac:dyDescent="0.25">
      <c r="A57" s="119"/>
      <c r="B57" s="120"/>
      <c r="C57" s="121"/>
      <c r="D57" s="122"/>
      <c r="E57" s="123"/>
      <c r="F57" s="124"/>
      <c r="G57" s="123"/>
      <c r="H57" s="123"/>
      <c r="I57" s="123"/>
      <c r="J57" s="135" t="s">
        <v>133</v>
      </c>
      <c r="K57" s="135"/>
      <c r="L57" s="135"/>
      <c r="M57" s="135"/>
      <c r="N57" s="135"/>
    </row>
    <row r="58" spans="1:15" ht="15" x14ac:dyDescent="0.25">
      <c r="A58" s="119"/>
      <c r="B58" s="120"/>
      <c r="C58" s="121"/>
      <c r="D58" s="122"/>
      <c r="E58" s="123"/>
      <c r="F58" s="124"/>
      <c r="G58" s="123"/>
      <c r="H58" s="123"/>
      <c r="I58" s="123"/>
      <c r="J58" s="131" t="s">
        <v>134</v>
      </c>
      <c r="K58" s="131"/>
      <c r="L58" s="131"/>
      <c r="M58" s="131"/>
      <c r="N58" s="131"/>
    </row>
    <row r="59" spans="1:15" ht="15" x14ac:dyDescent="0.25">
      <c r="A59" s="119"/>
      <c r="B59" s="120"/>
      <c r="C59" s="121"/>
      <c r="D59" s="122"/>
      <c r="E59" s="123"/>
      <c r="F59" s="124"/>
      <c r="G59" s="123"/>
      <c r="H59" s="123"/>
      <c r="I59" s="123"/>
      <c r="J59" s="131" t="s">
        <v>135</v>
      </c>
      <c r="K59" s="131"/>
      <c r="L59" s="131"/>
      <c r="M59" s="131"/>
      <c r="N59" s="131"/>
    </row>
    <row r="119" spans="4:4" x14ac:dyDescent="0.25">
      <c r="D119" s="160"/>
    </row>
    <row r="120" spans="4:4" x14ac:dyDescent="0.25">
      <c r="D120" s="160"/>
    </row>
    <row r="122" spans="4:4" x14ac:dyDescent="0.25">
      <c r="D122" s="160"/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51181102362204722" right="0.9055118110236221" top="0.74803149606299213" bottom="0.74803149606299213" header="0.31496062992125984" footer="0.31496062992125984"/>
  <pageSetup paperSize="5" scale="5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AB5E-F9B1-4BE0-9DF7-8038C91A9164}">
  <dimension ref="A1:R122"/>
  <sheetViews>
    <sheetView topLeftCell="B39" zoomScaleNormal="100" zoomScalePageLayoutView="70" workbookViewId="0">
      <selection activeCell="E49" sqref="E49"/>
    </sheetView>
  </sheetViews>
  <sheetFormatPr defaultColWidth="9.109375" defaultRowHeight="13.8" x14ac:dyDescent="0.25"/>
  <cols>
    <col min="1" max="1" width="9.109375" style="71"/>
    <col min="2" max="2" width="58.6640625" style="136" customWidth="1"/>
    <col min="3" max="3" width="23.33203125" style="74" customWidth="1"/>
    <col min="4" max="4" width="23.33203125" style="71" customWidth="1"/>
    <col min="5" max="5" width="10" style="71" customWidth="1"/>
    <col min="6" max="6" width="22.5546875" style="71" customWidth="1"/>
    <col min="7" max="7" width="11.109375" style="71" customWidth="1"/>
    <col min="8" max="8" width="24" style="71" customWidth="1"/>
    <col min="9" max="9" width="10.109375" style="71" customWidth="1"/>
    <col min="10" max="10" width="26.6640625" style="71" customWidth="1"/>
    <col min="11" max="11" width="10.33203125" style="71" customWidth="1"/>
    <col min="12" max="12" width="10.6640625" style="71" customWidth="1"/>
    <col min="13" max="13" width="10" style="71" customWidth="1"/>
    <col min="14" max="14" width="11.88671875" style="71" customWidth="1"/>
    <col min="15" max="16384" width="9.109375" style="71"/>
  </cols>
  <sheetData>
    <row r="1" spans="1:15" ht="17.399999999999999" x14ac:dyDescent="0.3">
      <c r="A1" s="194" t="s">
        <v>139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5" ht="17.399999999999999" x14ac:dyDescent="0.3">
      <c r="A2" s="194" t="s">
        <v>159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17.399999999999999" x14ac:dyDescent="0.3">
      <c r="A3" s="194" t="s">
        <v>92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x14ac:dyDescent="0.25">
      <c r="A4" s="72"/>
      <c r="B4" s="73"/>
      <c r="D4" s="75"/>
      <c r="F4" s="76"/>
      <c r="O4" s="77"/>
    </row>
    <row r="5" spans="1:15" x14ac:dyDescent="0.25">
      <c r="A5" s="78"/>
      <c r="B5" s="79"/>
      <c r="C5" s="78"/>
      <c r="D5" s="80"/>
      <c r="E5" s="81"/>
      <c r="F5" s="82"/>
      <c r="G5" s="81"/>
      <c r="H5" s="81"/>
      <c r="I5" s="81"/>
      <c r="N5" s="83"/>
    </row>
    <row r="6" spans="1:15" ht="45.75" customHeight="1" x14ac:dyDescent="0.25">
      <c r="A6" s="70" t="s">
        <v>93</v>
      </c>
      <c r="B6" s="84" t="s">
        <v>94</v>
      </c>
      <c r="C6" s="70" t="s">
        <v>95</v>
      </c>
      <c r="D6" s="193" t="s">
        <v>96</v>
      </c>
      <c r="E6" s="193"/>
      <c r="F6" s="193"/>
      <c r="G6" s="193"/>
      <c r="H6" s="193"/>
      <c r="I6" s="193"/>
      <c r="J6" s="193"/>
      <c r="K6" s="193"/>
      <c r="L6" s="193" t="s">
        <v>140</v>
      </c>
      <c r="M6" s="193"/>
      <c r="N6" s="137" t="s">
        <v>97</v>
      </c>
      <c r="O6" s="145"/>
    </row>
    <row r="7" spans="1:15" ht="27.6" x14ac:dyDescent="0.25">
      <c r="A7" s="70"/>
      <c r="B7" s="84"/>
      <c r="C7" s="70"/>
      <c r="D7" s="193" t="s">
        <v>98</v>
      </c>
      <c r="E7" s="193"/>
      <c r="F7" s="193" t="s">
        <v>99</v>
      </c>
      <c r="G7" s="193"/>
      <c r="H7" s="193" t="s">
        <v>100</v>
      </c>
      <c r="I7" s="193"/>
      <c r="J7" s="193" t="s">
        <v>101</v>
      </c>
      <c r="K7" s="193"/>
      <c r="L7" s="84" t="s">
        <v>102</v>
      </c>
      <c r="M7" s="84" t="s">
        <v>103</v>
      </c>
      <c r="N7" s="138"/>
      <c r="O7" s="145"/>
    </row>
    <row r="8" spans="1:15" x14ac:dyDescent="0.25">
      <c r="A8" s="70"/>
      <c r="B8" s="84"/>
      <c r="C8" s="70" t="s">
        <v>104</v>
      </c>
      <c r="D8" s="85" t="s">
        <v>105</v>
      </c>
      <c r="E8" s="70" t="s">
        <v>106</v>
      </c>
      <c r="F8" s="86" t="s">
        <v>105</v>
      </c>
      <c r="G8" s="70" t="s">
        <v>106</v>
      </c>
      <c r="H8" s="70" t="s">
        <v>105</v>
      </c>
      <c r="I8" s="70" t="s">
        <v>106</v>
      </c>
      <c r="J8" s="70" t="s">
        <v>105</v>
      </c>
      <c r="K8" s="70" t="s">
        <v>106</v>
      </c>
      <c r="L8" s="70" t="s">
        <v>106</v>
      </c>
      <c r="M8" s="70" t="s">
        <v>106</v>
      </c>
      <c r="N8" s="138"/>
      <c r="O8" s="146"/>
    </row>
    <row r="9" spans="1:15" x14ac:dyDescent="0.25">
      <c r="A9" s="70">
        <v>1</v>
      </c>
      <c r="B9" s="84">
        <v>2</v>
      </c>
      <c r="C9" s="70">
        <v>3</v>
      </c>
      <c r="D9" s="85">
        <v>4</v>
      </c>
      <c r="E9" s="70">
        <v>5</v>
      </c>
      <c r="F9" s="85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138">
        <v>14</v>
      </c>
      <c r="O9" s="147"/>
    </row>
    <row r="10" spans="1:15" x14ac:dyDescent="0.25">
      <c r="A10" s="70"/>
      <c r="B10" s="87" t="s">
        <v>107</v>
      </c>
      <c r="C10" s="70"/>
      <c r="D10" s="85"/>
      <c r="E10" s="70"/>
      <c r="F10" s="86"/>
      <c r="G10" s="70"/>
      <c r="H10" s="70"/>
      <c r="I10" s="70"/>
      <c r="J10" s="70"/>
      <c r="K10" s="70"/>
      <c r="L10" s="70"/>
      <c r="M10" s="70"/>
      <c r="N10" s="138"/>
      <c r="O10" s="147"/>
    </row>
    <row r="11" spans="1:15" ht="15" x14ac:dyDescent="0.25">
      <c r="A11" s="88"/>
      <c r="B11" s="89" t="s">
        <v>92</v>
      </c>
      <c r="C11" s="90">
        <f>C12+C32+C39+C42</f>
        <v>2221079390</v>
      </c>
      <c r="D11" s="91">
        <f>D12+D32+D39+D42</f>
        <v>704339891</v>
      </c>
      <c r="E11" s="91">
        <f>D11/C11*100</f>
        <v>31.711603564067108</v>
      </c>
      <c r="F11" s="92">
        <f>F12+F32+F39+F42</f>
        <v>130026987</v>
      </c>
      <c r="G11" s="91">
        <f>F11/C11*100</f>
        <v>5.854225093682941</v>
      </c>
      <c r="H11" s="91">
        <f>SUM(H12+H32+H39+H42)</f>
        <v>1215235037</v>
      </c>
      <c r="I11" s="91">
        <f>H11/C11*100</f>
        <v>54.713714533184699</v>
      </c>
      <c r="J11" s="91">
        <f>SUM(J12+J32+J39+J42)</f>
        <v>834366878</v>
      </c>
      <c r="K11" s="91">
        <f>SUM(J11/C11)*100</f>
        <v>37.565828657750053</v>
      </c>
      <c r="L11" s="91">
        <f>RKO!R7</f>
        <v>54.713714533184699</v>
      </c>
      <c r="M11" s="91">
        <f>K11</f>
        <v>37.565828657750053</v>
      </c>
      <c r="N11" s="139"/>
      <c r="O11" s="148"/>
    </row>
    <row r="12" spans="1:15" ht="27.6" x14ac:dyDescent="0.25">
      <c r="A12" s="66" t="s">
        <v>108</v>
      </c>
      <c r="B12" s="69" t="s">
        <v>22</v>
      </c>
      <c r="C12" s="94">
        <f>C13+C16+C20+C22+C25+C28</f>
        <v>2127762290</v>
      </c>
      <c r="D12" s="94">
        <f>D13+D16+D20+D22+D25+D28</f>
        <v>696239891</v>
      </c>
      <c r="E12" s="96">
        <f>D12/C12*100</f>
        <v>32.721695194626278</v>
      </c>
      <c r="F12" s="94">
        <f>F13+F16+F20+F22+F25+F28</f>
        <v>130026987</v>
      </c>
      <c r="G12" s="96">
        <f t="shared" ref="G12:G48" si="0">F12/C12*100</f>
        <v>6.1109733738161136</v>
      </c>
      <c r="H12" s="94">
        <f>H13+H16+H20+H22+H25+H28</f>
        <v>1189625437</v>
      </c>
      <c r="I12" s="96">
        <f>H12/C12*100</f>
        <v>55.909696425722444</v>
      </c>
      <c r="J12" s="94">
        <f>J13+J16+J20+J22+J25+J28</f>
        <v>826266878</v>
      </c>
      <c r="K12" s="96">
        <f>SUM(J12/C12)*100</f>
        <v>38.832668568442394</v>
      </c>
      <c r="L12" s="96">
        <f>RKO!R8</f>
        <v>55.909696425722444</v>
      </c>
      <c r="M12" s="96">
        <f>K12</f>
        <v>38.832668568442394</v>
      </c>
      <c r="N12" s="140"/>
      <c r="O12" s="149"/>
    </row>
    <row r="13" spans="1:15" ht="27.6" x14ac:dyDescent="0.25">
      <c r="A13" s="97"/>
      <c r="B13" s="67" t="s">
        <v>109</v>
      </c>
      <c r="C13" s="98">
        <f>C14+C15</f>
        <v>3925900</v>
      </c>
      <c r="D13" s="99">
        <f>D14+D15</f>
        <v>1021900</v>
      </c>
      <c r="E13" s="99">
        <f t="shared" ref="E13:E48" si="1">D13/C13*100</f>
        <v>26.029700196133369</v>
      </c>
      <c r="F13" s="100">
        <f>F14+F15</f>
        <v>0</v>
      </c>
      <c r="G13" s="99">
        <f t="shared" si="0"/>
        <v>0</v>
      </c>
      <c r="H13" s="101">
        <f>SUM(H14+H15)</f>
        <v>2435000</v>
      </c>
      <c r="I13" s="99">
        <f>H13/C13*100</f>
        <v>62.023994498076874</v>
      </c>
      <c r="J13" s="101">
        <f>SUM(J14+J15)</f>
        <v>1021900</v>
      </c>
      <c r="K13" s="99">
        <f>SUM(J13/C13)*100</f>
        <v>26.029700196133369</v>
      </c>
      <c r="L13" s="99">
        <f>RKO!R9</f>
        <v>62.023994498076874</v>
      </c>
      <c r="M13" s="99">
        <f>K13</f>
        <v>26.029700196133369</v>
      </c>
      <c r="N13" s="141"/>
      <c r="O13" s="149"/>
    </row>
    <row r="14" spans="1:15" x14ac:dyDescent="0.25">
      <c r="A14" s="70"/>
      <c r="B14" s="68" t="s">
        <v>24</v>
      </c>
      <c r="C14" s="102">
        <f>ANGKAS!C9</f>
        <v>2239300</v>
      </c>
      <c r="D14" s="103">
        <f>APRIL!J14</f>
        <v>1021900</v>
      </c>
      <c r="E14" s="95">
        <f>D14/C14*100</f>
        <v>45.634796588219537</v>
      </c>
      <c r="F14" s="117"/>
      <c r="G14" s="95">
        <f t="shared" si="0"/>
        <v>0</v>
      </c>
      <c r="H14" s="151">
        <f>ANGKAS!M9</f>
        <v>1390000</v>
      </c>
      <c r="I14" s="95">
        <f t="shared" ref="I14:I48" si="2">H14/C14*100</f>
        <v>62.072969231456256</v>
      </c>
      <c r="J14" s="63">
        <f>D14+F14</f>
        <v>1021900</v>
      </c>
      <c r="K14" s="95">
        <f>SUM(J14/C14)*100</f>
        <v>45.634796588219537</v>
      </c>
      <c r="L14" s="114">
        <f>RKO!R10</f>
        <v>62.072969231456256</v>
      </c>
      <c r="M14" s="114">
        <f>K14</f>
        <v>45.634796588219537</v>
      </c>
      <c r="N14" s="142"/>
      <c r="O14" s="150"/>
    </row>
    <row r="15" spans="1:15" ht="27.6" x14ac:dyDescent="0.25">
      <c r="A15" s="70"/>
      <c r="B15" s="68" t="s">
        <v>25</v>
      </c>
      <c r="C15" s="102">
        <f>ANGKAS!C10</f>
        <v>1686600</v>
      </c>
      <c r="D15" s="103">
        <f>APRIL!J15</f>
        <v>0</v>
      </c>
      <c r="E15" s="95">
        <f>D15/C15*100</f>
        <v>0</v>
      </c>
      <c r="F15" s="105"/>
      <c r="G15" s="95">
        <f t="shared" si="0"/>
        <v>0</v>
      </c>
      <c r="H15" s="151">
        <f>ANGKAS!M10</f>
        <v>1045000</v>
      </c>
      <c r="I15" s="95">
        <f t="shared" si="2"/>
        <v>61.958970710304747</v>
      </c>
      <c r="J15" s="64">
        <f>D15+F15</f>
        <v>0</v>
      </c>
      <c r="K15" s="95">
        <f t="shared" ref="K15:K48" si="3">SUM(J15/C15)*100</f>
        <v>0</v>
      </c>
      <c r="L15" s="114">
        <f>RKO!R11</f>
        <v>61.958970710304747</v>
      </c>
      <c r="M15" s="114">
        <f t="shared" ref="M15:M48" si="4">K15</f>
        <v>0</v>
      </c>
      <c r="N15" s="142"/>
      <c r="O15" s="150"/>
    </row>
    <row r="16" spans="1:15" x14ac:dyDescent="0.25">
      <c r="A16" s="106"/>
      <c r="B16" s="67" t="s">
        <v>110</v>
      </c>
      <c r="C16" s="98">
        <f>SUM(C17:C19)</f>
        <v>1902720790</v>
      </c>
      <c r="D16" s="99">
        <f>SUM(D17:D19)</f>
        <v>650900267</v>
      </c>
      <c r="E16" s="99">
        <f>D16/C16*100</f>
        <v>34.208921793512332</v>
      </c>
      <c r="F16" s="99">
        <f>SUM(F17:F19)</f>
        <v>112733387</v>
      </c>
      <c r="G16" s="99">
        <f t="shared" si="0"/>
        <v>5.9248518012987077</v>
      </c>
      <c r="H16" s="99">
        <f>ANGKAS!M11</f>
        <v>1093590137</v>
      </c>
      <c r="I16" s="99">
        <f t="shared" si="2"/>
        <v>57.475071631503013</v>
      </c>
      <c r="J16" s="99">
        <f>SUM(J17:J19)</f>
        <v>763633654</v>
      </c>
      <c r="K16" s="99">
        <f t="shared" si="3"/>
        <v>40.133773594811039</v>
      </c>
      <c r="L16" s="99">
        <f>RKO!R12</f>
        <v>57.475071631503013</v>
      </c>
      <c r="M16" s="99">
        <f t="shared" si="4"/>
        <v>40.133773594811039</v>
      </c>
      <c r="N16" s="143"/>
      <c r="O16" s="150"/>
    </row>
    <row r="17" spans="1:15" x14ac:dyDescent="0.25">
      <c r="A17" s="70"/>
      <c r="B17" s="68" t="s">
        <v>27</v>
      </c>
      <c r="C17" s="102">
        <f>ANGKAS!D12</f>
        <v>1876060790</v>
      </c>
      <c r="D17" s="103">
        <f>APRIL!J17</f>
        <v>646235267</v>
      </c>
      <c r="E17" s="95">
        <f t="shared" si="1"/>
        <v>34.446392699247234</v>
      </c>
      <c r="F17" s="105">
        <v>112733387</v>
      </c>
      <c r="G17" s="95">
        <f t="shared" si="0"/>
        <v>6.0090476599108493</v>
      </c>
      <c r="H17" s="151">
        <f>ANGKAS!M12</f>
        <v>1081870137</v>
      </c>
      <c r="I17" s="95">
        <f>H17/C17*100</f>
        <v>57.667115200462135</v>
      </c>
      <c r="J17" s="65">
        <f>D17+F17</f>
        <v>758968654</v>
      </c>
      <c r="K17" s="95">
        <f>SUM(J17/C17)*100</f>
        <v>40.455440359158082</v>
      </c>
      <c r="L17" s="114">
        <f>RKO!R13</f>
        <v>57.667115200462135</v>
      </c>
      <c r="M17" s="114">
        <f t="shared" si="4"/>
        <v>40.455440359158082</v>
      </c>
      <c r="N17" s="142"/>
      <c r="O17" s="150"/>
    </row>
    <row r="18" spans="1:15" ht="27.6" x14ac:dyDescent="0.25">
      <c r="A18" s="70"/>
      <c r="B18" s="68" t="s">
        <v>28</v>
      </c>
      <c r="C18" s="102">
        <f>ANGKAS!D24</f>
        <v>24385000</v>
      </c>
      <c r="D18" s="103">
        <f>APRIL!J18</f>
        <v>4665000</v>
      </c>
      <c r="E18" s="95"/>
      <c r="F18" s="105"/>
      <c r="G18" s="95">
        <f t="shared" si="0"/>
        <v>0</v>
      </c>
      <c r="H18" s="151">
        <f>ANGKAS!M24</f>
        <v>11720000</v>
      </c>
      <c r="I18" s="95">
        <f t="shared" si="2"/>
        <v>48.062333401681364</v>
      </c>
      <c r="J18" s="65">
        <f>D18+F18</f>
        <v>4665000</v>
      </c>
      <c r="K18" s="95">
        <f>SUM(J18/C18)*100</f>
        <v>19.130613081812591</v>
      </c>
      <c r="L18" s="114">
        <f>RKO!R25</f>
        <v>48.062333401681357</v>
      </c>
      <c r="M18" s="114">
        <f t="shared" si="4"/>
        <v>19.130613081812591</v>
      </c>
      <c r="N18" s="142"/>
      <c r="O18" s="150"/>
    </row>
    <row r="19" spans="1:15" ht="27.6" x14ac:dyDescent="0.25">
      <c r="A19" s="70"/>
      <c r="B19" s="68" t="s">
        <v>29</v>
      </c>
      <c r="C19" s="102">
        <f>ANGKAS!D25</f>
        <v>2275000</v>
      </c>
      <c r="D19" s="103">
        <f>APRIL!J19</f>
        <v>0</v>
      </c>
      <c r="E19" s="95">
        <f t="shared" si="1"/>
        <v>0</v>
      </c>
      <c r="F19" s="105"/>
      <c r="G19" s="95">
        <f t="shared" si="0"/>
        <v>0</v>
      </c>
      <c r="H19" s="151">
        <f>ANGKAS!M25</f>
        <v>0</v>
      </c>
      <c r="I19" s="95">
        <f>H19/C19*100</f>
        <v>0</v>
      </c>
      <c r="J19" s="65">
        <f>D19+F19</f>
        <v>0</v>
      </c>
      <c r="K19" s="95">
        <f>SUM(J19/C19)*100</f>
        <v>0</v>
      </c>
      <c r="L19" s="114">
        <f>RKO!R26</f>
        <v>0</v>
      </c>
      <c r="M19" s="114">
        <f t="shared" si="4"/>
        <v>0</v>
      </c>
      <c r="N19" s="142"/>
      <c r="O19" s="150"/>
    </row>
    <row r="20" spans="1:15" x14ac:dyDescent="0.25">
      <c r="A20" s="106"/>
      <c r="B20" s="67" t="s">
        <v>111</v>
      </c>
      <c r="C20" s="107">
        <f>C21</f>
        <v>61697500</v>
      </c>
      <c r="D20" s="99">
        <f>D21</f>
        <v>18642000</v>
      </c>
      <c r="E20" s="99">
        <f t="shared" si="1"/>
        <v>30.215162688925805</v>
      </c>
      <c r="F20" s="108">
        <f>F21</f>
        <v>6651400</v>
      </c>
      <c r="G20" s="99">
        <f t="shared" si="0"/>
        <v>10.780663722192958</v>
      </c>
      <c r="H20" s="99">
        <f>ANGKAS!M26</f>
        <v>35472600</v>
      </c>
      <c r="I20" s="99">
        <f t="shared" si="2"/>
        <v>57.494387941164547</v>
      </c>
      <c r="J20" s="99">
        <f>SUM(J21)</f>
        <v>25293400</v>
      </c>
      <c r="K20" s="99">
        <f t="shared" si="3"/>
        <v>40.995826411118763</v>
      </c>
      <c r="L20" s="99">
        <f>RKO!R27</f>
        <v>57.494387941164547</v>
      </c>
      <c r="M20" s="99">
        <f t="shared" si="4"/>
        <v>40.995826411118763</v>
      </c>
      <c r="N20" s="143"/>
      <c r="O20" s="150"/>
    </row>
    <row r="21" spans="1:15" x14ac:dyDescent="0.25">
      <c r="A21" s="70"/>
      <c r="B21" s="68" t="s">
        <v>31</v>
      </c>
      <c r="C21" s="102">
        <f>ANGKAS!D27</f>
        <v>61697500</v>
      </c>
      <c r="D21" s="103">
        <f>APRIL!J21</f>
        <v>18642000</v>
      </c>
      <c r="E21" s="95">
        <f t="shared" si="1"/>
        <v>30.215162688925805</v>
      </c>
      <c r="F21" s="105">
        <v>6651400</v>
      </c>
      <c r="G21" s="95">
        <f t="shared" si="0"/>
        <v>10.780663722192958</v>
      </c>
      <c r="H21" s="151">
        <f>ANGKAS!M27</f>
        <v>35472600</v>
      </c>
      <c r="I21" s="95">
        <f t="shared" si="2"/>
        <v>57.494387941164547</v>
      </c>
      <c r="J21" s="64">
        <f>D21+F21</f>
        <v>25293400</v>
      </c>
      <c r="K21" s="95">
        <f t="shared" si="3"/>
        <v>40.995826411118763</v>
      </c>
      <c r="L21" s="114">
        <f>RKO!R28</f>
        <v>57.494387941164547</v>
      </c>
      <c r="M21" s="114">
        <f t="shared" si="4"/>
        <v>40.995826411118763</v>
      </c>
      <c r="N21" s="142"/>
      <c r="O21" s="150"/>
    </row>
    <row r="22" spans="1:15" ht="27.6" x14ac:dyDescent="0.25">
      <c r="A22" s="109"/>
      <c r="B22" s="67" t="s">
        <v>112</v>
      </c>
      <c r="C22" s="107">
        <f>SUM(C23:C24)</f>
        <v>41372900</v>
      </c>
      <c r="D22" s="110">
        <f>SUM(D23:D24)</f>
        <v>0</v>
      </c>
      <c r="E22" s="99">
        <f t="shared" si="1"/>
        <v>0</v>
      </c>
      <c r="F22" s="110">
        <f>SUM(F23:F24)</f>
        <v>0</v>
      </c>
      <c r="G22" s="99">
        <f t="shared" si="0"/>
        <v>0</v>
      </c>
      <c r="H22" s="110">
        <f>ANGKAS!M28</f>
        <v>0</v>
      </c>
      <c r="I22" s="99">
        <f t="shared" si="2"/>
        <v>0</v>
      </c>
      <c r="J22" s="110">
        <f>SUM(J23:J24)</f>
        <v>0</v>
      </c>
      <c r="K22" s="99">
        <f t="shared" si="3"/>
        <v>0</v>
      </c>
      <c r="L22" s="99">
        <f>RKO!O29</f>
        <v>0</v>
      </c>
      <c r="M22" s="99">
        <f t="shared" si="4"/>
        <v>0</v>
      </c>
      <c r="N22" s="143"/>
      <c r="O22" s="150"/>
    </row>
    <row r="23" spans="1:15" x14ac:dyDescent="0.25">
      <c r="A23" s="70"/>
      <c r="B23" s="68" t="s">
        <v>49</v>
      </c>
      <c r="C23" s="102">
        <f>ANGKAS!C29</f>
        <v>16293600</v>
      </c>
      <c r="D23" s="103">
        <f>APRIL!J23</f>
        <v>0</v>
      </c>
      <c r="E23" s="95">
        <f t="shared" si="1"/>
        <v>0</v>
      </c>
      <c r="F23" s="105"/>
      <c r="G23" s="95">
        <f t="shared" si="0"/>
        <v>0</v>
      </c>
      <c r="H23" s="151">
        <f>ANGKAS!M29</f>
        <v>0</v>
      </c>
      <c r="I23" s="95">
        <f t="shared" si="2"/>
        <v>0</v>
      </c>
      <c r="J23" s="64">
        <f>D23+F23</f>
        <v>0</v>
      </c>
      <c r="K23" s="95">
        <f t="shared" si="3"/>
        <v>0</v>
      </c>
      <c r="L23" s="114">
        <f>RKO!R30</f>
        <v>0</v>
      </c>
      <c r="M23" s="114">
        <f t="shared" si="4"/>
        <v>0</v>
      </c>
      <c r="N23" s="142"/>
      <c r="O23" s="150"/>
    </row>
    <row r="24" spans="1:15" x14ac:dyDescent="0.25">
      <c r="A24" s="70"/>
      <c r="B24" s="68" t="s">
        <v>33</v>
      </c>
      <c r="C24" s="102">
        <f>ANGKAS!C30</f>
        <v>25079300</v>
      </c>
      <c r="D24" s="103">
        <f>APRIL!J24</f>
        <v>0</v>
      </c>
      <c r="E24" s="95"/>
      <c r="F24" s="105"/>
      <c r="G24" s="95">
        <f t="shared" si="0"/>
        <v>0</v>
      </c>
      <c r="H24" s="151">
        <f>ANGKAS!M30</f>
        <v>0</v>
      </c>
      <c r="I24" s="95">
        <f t="shared" si="2"/>
        <v>0</v>
      </c>
      <c r="J24" s="64"/>
      <c r="K24" s="95"/>
      <c r="L24" s="114">
        <f>RKO!R31</f>
        <v>0</v>
      </c>
      <c r="M24" s="114">
        <f t="shared" si="4"/>
        <v>0</v>
      </c>
      <c r="N24" s="142"/>
      <c r="O24" s="150"/>
    </row>
    <row r="25" spans="1:15" ht="27.6" x14ac:dyDescent="0.25">
      <c r="A25" s="106"/>
      <c r="B25" s="67" t="s">
        <v>113</v>
      </c>
      <c r="C25" s="98">
        <f>SUM(C26:C27)</f>
        <v>69181200</v>
      </c>
      <c r="D25" s="99">
        <f>SUM(D26:D27)</f>
        <v>20875224</v>
      </c>
      <c r="E25" s="99">
        <f t="shared" si="1"/>
        <v>30.174706423132296</v>
      </c>
      <c r="F25" s="99">
        <f>SUM(F26:F27)</f>
        <v>4716600</v>
      </c>
      <c r="G25" s="99">
        <f t="shared" si="0"/>
        <v>6.817748174359509</v>
      </c>
      <c r="H25" s="99">
        <f>ANGKAS!M31</f>
        <v>31601200</v>
      </c>
      <c r="I25" s="99">
        <f t="shared" si="2"/>
        <v>45.678883858620551</v>
      </c>
      <c r="J25" s="99">
        <f>SUM(J26:J27)</f>
        <v>25591824</v>
      </c>
      <c r="K25" s="99">
        <f t="shared" si="3"/>
        <v>36.9924545974918</v>
      </c>
      <c r="L25" s="99">
        <f>RKO!R32</f>
        <v>45.678883858620551</v>
      </c>
      <c r="M25" s="99">
        <f t="shared" si="4"/>
        <v>36.9924545974918</v>
      </c>
      <c r="N25" s="143"/>
      <c r="O25" s="150"/>
    </row>
    <row r="26" spans="1:15" x14ac:dyDescent="0.25">
      <c r="A26" s="70"/>
      <c r="B26" s="68" t="s">
        <v>114</v>
      </c>
      <c r="C26" s="102">
        <f>ANGKAS!C32</f>
        <v>7200000</v>
      </c>
      <c r="D26" s="103">
        <f>APRIL!J26</f>
        <v>1881937</v>
      </c>
      <c r="E26" s="95">
        <f t="shared" si="1"/>
        <v>26.138013888888889</v>
      </c>
      <c r="F26" s="105"/>
      <c r="G26" s="95">
        <f t="shared" si="0"/>
        <v>0</v>
      </c>
      <c r="H26" s="151">
        <f>ANGKAS!M32</f>
        <v>3000000</v>
      </c>
      <c r="I26" s="95">
        <f t="shared" si="2"/>
        <v>41.666666666666671</v>
      </c>
      <c r="J26" s="65">
        <f>D26+F26</f>
        <v>1881937</v>
      </c>
      <c r="K26" s="95">
        <f t="shared" si="3"/>
        <v>26.138013888888889</v>
      </c>
      <c r="L26" s="114">
        <f>RKO!OR33</f>
        <v>0</v>
      </c>
      <c r="M26" s="114">
        <f t="shared" si="4"/>
        <v>26.138013888888889</v>
      </c>
      <c r="N26" s="142"/>
      <c r="O26" s="150"/>
    </row>
    <row r="27" spans="1:15" x14ac:dyDescent="0.25">
      <c r="A27" s="70"/>
      <c r="B27" s="68" t="s">
        <v>115</v>
      </c>
      <c r="C27" s="102">
        <f>ANGKAS!C33</f>
        <v>61981200</v>
      </c>
      <c r="D27" s="103">
        <f>APRIL!J27</f>
        <v>18993287</v>
      </c>
      <c r="E27" s="95">
        <f t="shared" si="1"/>
        <v>30.643625809116315</v>
      </c>
      <c r="F27" s="105">
        <v>4716600</v>
      </c>
      <c r="G27" s="95">
        <f t="shared" si="0"/>
        <v>7.6097268203906996</v>
      </c>
      <c r="H27" s="151">
        <f>ANGKAS!M33</f>
        <v>28601200</v>
      </c>
      <c r="I27" s="95">
        <f t="shared" si="2"/>
        <v>46.144960084670835</v>
      </c>
      <c r="J27" s="65">
        <f>D27+F27</f>
        <v>23709887</v>
      </c>
      <c r="K27" s="95">
        <f t="shared" si="3"/>
        <v>38.253352629507006</v>
      </c>
      <c r="L27" s="114">
        <f>RKO!R34</f>
        <v>46.144960084670828</v>
      </c>
      <c r="M27" s="114">
        <f t="shared" si="4"/>
        <v>38.253352629507006</v>
      </c>
      <c r="N27" s="142"/>
      <c r="O27" s="150"/>
    </row>
    <row r="28" spans="1:15" ht="27.6" x14ac:dyDescent="0.25">
      <c r="A28" s="106"/>
      <c r="B28" s="67" t="s">
        <v>116</v>
      </c>
      <c r="C28" s="98">
        <f>SUM(C29:C31)</f>
        <v>48864000</v>
      </c>
      <c r="D28" s="99">
        <f>SUM(D29:D31)</f>
        <v>4800500</v>
      </c>
      <c r="E28" s="99">
        <f t="shared" si="1"/>
        <v>9.8242059593975117</v>
      </c>
      <c r="F28" s="99">
        <f>SUM(F29:F31)</f>
        <v>5925600</v>
      </c>
      <c r="G28" s="99">
        <f t="shared" si="0"/>
        <v>12.12671905697446</v>
      </c>
      <c r="H28" s="99">
        <f>ANGKAS!M34</f>
        <v>26526500</v>
      </c>
      <c r="I28" s="99">
        <f t="shared" si="2"/>
        <v>54.286386705959401</v>
      </c>
      <c r="J28" s="99">
        <f>SUM(J29:J31)</f>
        <v>10726100</v>
      </c>
      <c r="K28" s="99">
        <f t="shared" si="3"/>
        <v>21.950925016371972</v>
      </c>
      <c r="L28" s="99">
        <f>RKO!R35</f>
        <v>54.286386705959401</v>
      </c>
      <c r="M28" s="99">
        <f t="shared" si="4"/>
        <v>21.950925016371972</v>
      </c>
      <c r="N28" s="143"/>
      <c r="O28" s="150"/>
    </row>
    <row r="29" spans="1:15" ht="27.6" x14ac:dyDescent="0.25">
      <c r="A29" s="70"/>
      <c r="B29" s="68" t="s">
        <v>117</v>
      </c>
      <c r="C29" s="102">
        <f>ANGKAS!C35</f>
        <v>45400000</v>
      </c>
      <c r="D29" s="103">
        <f>APRIL!J29</f>
        <v>4800500</v>
      </c>
      <c r="E29" s="95">
        <f t="shared" si="1"/>
        <v>10.573788546255507</v>
      </c>
      <c r="F29" s="105">
        <v>3989500</v>
      </c>
      <c r="G29" s="95">
        <f t="shared" si="0"/>
        <v>8.787444933920705</v>
      </c>
      <c r="H29" s="151">
        <f>ANGKAS!M35</f>
        <v>23062500</v>
      </c>
      <c r="I29" s="95">
        <f>H29/C29*100</f>
        <v>50.798458149779734</v>
      </c>
      <c r="J29" s="64">
        <f>D29+F29</f>
        <v>8790000</v>
      </c>
      <c r="K29" s="95">
        <f>SUM(J29/C29)*100</f>
        <v>19.361233480176214</v>
      </c>
      <c r="L29" s="114">
        <f>RKO!R36</f>
        <v>50.798458149779734</v>
      </c>
      <c r="M29" s="114">
        <f t="shared" si="4"/>
        <v>19.361233480176214</v>
      </c>
      <c r="N29" s="142"/>
      <c r="O29" s="150"/>
    </row>
    <row r="30" spans="1:15" ht="27.6" x14ac:dyDescent="0.25">
      <c r="A30" s="70"/>
      <c r="B30" s="68" t="s">
        <v>118</v>
      </c>
      <c r="C30" s="102">
        <f>ANGKAS!C36</f>
        <v>0</v>
      </c>
      <c r="D30" s="103">
        <f>APRIL!J30</f>
        <v>0</v>
      </c>
      <c r="E30" s="95"/>
      <c r="F30" s="105">
        <v>0</v>
      </c>
      <c r="G30" s="95" t="e">
        <f t="shared" si="0"/>
        <v>#DIV/0!</v>
      </c>
      <c r="H30" s="151">
        <f>ANGKAS!M36</f>
        <v>0</v>
      </c>
      <c r="I30" s="95" t="e">
        <f t="shared" si="2"/>
        <v>#DIV/0!</v>
      </c>
      <c r="J30" s="64">
        <f>D30+F30</f>
        <v>0</v>
      </c>
      <c r="K30" s="95" t="e">
        <f t="shared" si="3"/>
        <v>#DIV/0!</v>
      </c>
      <c r="L30" s="114">
        <f>RKO!R37</f>
        <v>0</v>
      </c>
      <c r="M30" s="114" t="e">
        <f t="shared" si="4"/>
        <v>#DIV/0!</v>
      </c>
      <c r="N30" s="142"/>
      <c r="O30" s="150"/>
    </row>
    <row r="31" spans="1:15" ht="27.6" x14ac:dyDescent="0.25">
      <c r="A31" s="70"/>
      <c r="B31" s="68" t="s">
        <v>119</v>
      </c>
      <c r="C31" s="102">
        <f>ANGKAS!C37</f>
        <v>3464000</v>
      </c>
      <c r="D31" s="103">
        <f>APRIL!J31</f>
        <v>0</v>
      </c>
      <c r="E31" s="95"/>
      <c r="F31" s="105">
        <v>1936100</v>
      </c>
      <c r="G31" s="95">
        <f t="shared" si="0"/>
        <v>55.89203233256351</v>
      </c>
      <c r="H31" s="151">
        <f>ANGKAS!M37</f>
        <v>3464000</v>
      </c>
      <c r="I31" s="95">
        <f t="shared" si="2"/>
        <v>100</v>
      </c>
      <c r="J31" s="64">
        <f>D31+F31</f>
        <v>1936100</v>
      </c>
      <c r="K31" s="95">
        <f t="shared" si="3"/>
        <v>55.89203233256351</v>
      </c>
      <c r="L31" s="114">
        <f>RKO!R38</f>
        <v>100</v>
      </c>
      <c r="M31" s="114">
        <f t="shared" si="4"/>
        <v>55.89203233256351</v>
      </c>
      <c r="N31" s="142"/>
      <c r="O31" s="150"/>
    </row>
    <row r="32" spans="1:15" ht="27.6" x14ac:dyDescent="0.25">
      <c r="A32" s="66" t="s">
        <v>120</v>
      </c>
      <c r="B32" s="69" t="s">
        <v>121</v>
      </c>
      <c r="C32" s="111">
        <f>C33+C35</f>
        <v>50082100</v>
      </c>
      <c r="D32" s="111">
        <f>D33+D35</f>
        <v>900000</v>
      </c>
      <c r="E32" s="96">
        <f t="shared" si="1"/>
        <v>1.7970492451394808</v>
      </c>
      <c r="F32" s="111">
        <f>F33+F35</f>
        <v>0</v>
      </c>
      <c r="G32" s="96">
        <f t="shared" si="0"/>
        <v>0</v>
      </c>
      <c r="H32" s="111">
        <f>ANGKAS!M38</f>
        <v>8734600</v>
      </c>
      <c r="I32" s="96">
        <f>H32/C32*100</f>
        <v>17.440562596217013</v>
      </c>
      <c r="J32" s="111">
        <f>J33+J35</f>
        <v>900000</v>
      </c>
      <c r="K32" s="96">
        <f>SUM(J32/C32)*100</f>
        <v>1.7970492451394808</v>
      </c>
      <c r="L32" s="96">
        <f>RKO!R39</f>
        <v>17.44056259621701</v>
      </c>
      <c r="M32" s="96">
        <f t="shared" si="4"/>
        <v>1.7970492451394808</v>
      </c>
      <c r="N32" s="144"/>
      <c r="O32" s="150"/>
    </row>
    <row r="33" spans="1:18" ht="27.6" x14ac:dyDescent="0.25">
      <c r="A33" s="109"/>
      <c r="B33" s="67" t="s">
        <v>50</v>
      </c>
      <c r="C33" s="98">
        <f>C34</f>
        <v>6427500</v>
      </c>
      <c r="D33" s="99">
        <f>D34</f>
        <v>0</v>
      </c>
      <c r="E33" s="99"/>
      <c r="F33" s="99">
        <f>F34</f>
        <v>0</v>
      </c>
      <c r="G33" s="99">
        <f t="shared" si="0"/>
        <v>0</v>
      </c>
      <c r="H33" s="99">
        <f>ANGKAS!M39</f>
        <v>4290000</v>
      </c>
      <c r="I33" s="99">
        <f t="shared" ref="I33:I34" si="5">H33/C33*100</f>
        <v>66.744457409568255</v>
      </c>
      <c r="J33" s="99">
        <f>J34</f>
        <v>0</v>
      </c>
      <c r="K33" s="99">
        <f>SUM(J33/C33)*100</f>
        <v>0</v>
      </c>
      <c r="L33" s="99">
        <f>RKO!R40</f>
        <v>66.744457409568255</v>
      </c>
      <c r="M33" s="99">
        <f t="shared" si="4"/>
        <v>0</v>
      </c>
      <c r="N33" s="143"/>
      <c r="O33" s="150"/>
    </row>
    <row r="34" spans="1:18" ht="41.4" x14ac:dyDescent="0.25">
      <c r="A34" s="112"/>
      <c r="B34" s="68" t="s">
        <v>51</v>
      </c>
      <c r="C34" s="113">
        <f>ANGKAS!C40</f>
        <v>6427500</v>
      </c>
      <c r="D34" s="103">
        <f>APRIL!J34</f>
        <v>0</v>
      </c>
      <c r="E34" s="114"/>
      <c r="F34" s="115"/>
      <c r="G34" s="114">
        <f t="shared" si="0"/>
        <v>0</v>
      </c>
      <c r="H34" s="151">
        <f>ANGKAS!M40</f>
        <v>4290000</v>
      </c>
      <c r="I34" s="95">
        <f t="shared" si="5"/>
        <v>66.744457409568255</v>
      </c>
      <c r="J34" s="114">
        <f>D34+F34</f>
        <v>0</v>
      </c>
      <c r="K34" s="114">
        <f>SUM(J34/C34)*100</f>
        <v>0</v>
      </c>
      <c r="L34" s="114">
        <f>RKO!R41</f>
        <v>66.744457409568255</v>
      </c>
      <c r="M34" s="114">
        <f t="shared" si="4"/>
        <v>0</v>
      </c>
      <c r="N34" s="142"/>
      <c r="O34" s="150"/>
    </row>
    <row r="35" spans="1:18" ht="27.6" x14ac:dyDescent="0.25">
      <c r="A35" s="109"/>
      <c r="B35" s="67" t="s">
        <v>122</v>
      </c>
      <c r="C35" s="98">
        <f>SUM(C36:C38)</f>
        <v>43654600</v>
      </c>
      <c r="D35" s="99">
        <f>SUM(D36:D38)</f>
        <v>900000</v>
      </c>
      <c r="E35" s="99">
        <f t="shared" si="1"/>
        <v>2.0616384069490961</v>
      </c>
      <c r="F35" s="99">
        <f>SUM(F36:F38)</f>
        <v>0</v>
      </c>
      <c r="G35" s="99">
        <f t="shared" si="0"/>
        <v>0</v>
      </c>
      <c r="H35" s="99">
        <f>ANGKAS!M41</f>
        <v>4444600</v>
      </c>
      <c r="I35" s="99">
        <f>H35/C35*100</f>
        <v>10.181286737251057</v>
      </c>
      <c r="J35" s="99">
        <f>SUM(J36:J38)</f>
        <v>900000</v>
      </c>
      <c r="K35" s="99">
        <f t="shared" si="3"/>
        <v>2.0616384069490961</v>
      </c>
      <c r="L35" s="99">
        <f>RKO!R42</f>
        <v>10.181286737251057</v>
      </c>
      <c r="M35" s="99">
        <f t="shared" si="4"/>
        <v>2.0616384069490961</v>
      </c>
      <c r="N35" s="143"/>
      <c r="O35" s="150"/>
    </row>
    <row r="36" spans="1:18" ht="27.6" x14ac:dyDescent="0.25">
      <c r="A36" s="70"/>
      <c r="B36" s="68" t="s">
        <v>88</v>
      </c>
      <c r="C36" s="113">
        <f>ANGKAS!C42</f>
        <v>0</v>
      </c>
      <c r="D36" s="103">
        <f>APRIL!J36</f>
        <v>0</v>
      </c>
      <c r="E36" s="114"/>
      <c r="F36" s="115">
        <v>0</v>
      </c>
      <c r="G36" s="95" t="e">
        <f t="shared" si="0"/>
        <v>#DIV/0!</v>
      </c>
      <c r="H36" s="151">
        <f>ANGKAS!M42</f>
        <v>0</v>
      </c>
      <c r="I36" s="95"/>
      <c r="J36" s="184">
        <f>D36+F36</f>
        <v>0</v>
      </c>
      <c r="K36" s="114" t="e">
        <f>SUM(J36/C36)*100</f>
        <v>#DIV/0!</v>
      </c>
      <c r="L36" s="114" t="e">
        <f>RKO!R43</f>
        <v>#DIV/0!</v>
      </c>
      <c r="M36" s="114" t="e">
        <f t="shared" si="4"/>
        <v>#DIV/0!</v>
      </c>
      <c r="N36" s="142"/>
      <c r="O36" s="150"/>
    </row>
    <row r="37" spans="1:18" ht="27.6" x14ac:dyDescent="0.25">
      <c r="A37" s="70"/>
      <c r="B37" s="68" t="s">
        <v>123</v>
      </c>
      <c r="C37" s="102">
        <f>ANGKAS!C43</f>
        <v>3780000</v>
      </c>
      <c r="D37" s="103">
        <f>APRIL!J37</f>
        <v>900000</v>
      </c>
      <c r="E37" s="95">
        <f>D37/C37*100</f>
        <v>23.809523809523807</v>
      </c>
      <c r="F37" s="105"/>
      <c r="G37" s="95">
        <f t="shared" si="0"/>
        <v>0</v>
      </c>
      <c r="H37" s="151">
        <f>ANGKAS!M43</f>
        <v>1980000</v>
      </c>
      <c r="I37" s="95">
        <f>H37/C37*100</f>
        <v>52.380952380952387</v>
      </c>
      <c r="J37" s="184">
        <f>D37+F37</f>
        <v>900000</v>
      </c>
      <c r="K37" s="95">
        <f t="shared" si="3"/>
        <v>23.809523809523807</v>
      </c>
      <c r="L37" s="114">
        <f>RKO!R44</f>
        <v>52.38095238095238</v>
      </c>
      <c r="M37" s="114">
        <f t="shared" si="4"/>
        <v>23.809523809523807</v>
      </c>
      <c r="N37" s="142"/>
      <c r="O37" s="150"/>
    </row>
    <row r="38" spans="1:18" ht="27.6" x14ac:dyDescent="0.25">
      <c r="A38" s="70"/>
      <c r="B38" s="68" t="s">
        <v>124</v>
      </c>
      <c r="C38" s="102">
        <f>ANGKAS!C44</f>
        <v>39874600</v>
      </c>
      <c r="D38" s="103">
        <f>APRIL!J38</f>
        <v>0</v>
      </c>
      <c r="E38" s="95">
        <f>D38/C38*100</f>
        <v>0</v>
      </c>
      <c r="F38" s="105"/>
      <c r="G38" s="95">
        <f t="shared" si="0"/>
        <v>0</v>
      </c>
      <c r="H38" s="151">
        <f>ANGKAS!M44</f>
        <v>2464600</v>
      </c>
      <c r="I38" s="95">
        <f t="shared" si="2"/>
        <v>6.1808770495503405</v>
      </c>
      <c r="J38" s="184">
        <f>D38+F38</f>
        <v>0</v>
      </c>
      <c r="K38" s="95">
        <f t="shared" si="3"/>
        <v>0</v>
      </c>
      <c r="L38" s="114">
        <f>RKO!R45</f>
        <v>6.1808770495503405</v>
      </c>
      <c r="M38" s="114">
        <f t="shared" si="4"/>
        <v>0</v>
      </c>
      <c r="N38" s="142"/>
      <c r="O38" s="150"/>
    </row>
    <row r="39" spans="1:18" ht="27.6" x14ac:dyDescent="0.25">
      <c r="A39" s="66" t="s">
        <v>137</v>
      </c>
      <c r="B39" s="69" t="s">
        <v>126</v>
      </c>
      <c r="C39" s="111">
        <f>C40</f>
        <v>13685000</v>
      </c>
      <c r="D39" s="96">
        <f>D40</f>
        <v>4050000</v>
      </c>
      <c r="E39" s="96">
        <f t="shared" si="1"/>
        <v>29.59444647424187</v>
      </c>
      <c r="F39" s="116">
        <f>F40</f>
        <v>0</v>
      </c>
      <c r="G39" s="96">
        <f t="shared" si="0"/>
        <v>0</v>
      </c>
      <c r="H39" s="96">
        <f>ANGKAS!M45</f>
        <v>5400000</v>
      </c>
      <c r="I39" s="96">
        <f t="shared" si="2"/>
        <v>39.459261965655827</v>
      </c>
      <c r="J39" s="96">
        <f>SUM(J40)</f>
        <v>4050000</v>
      </c>
      <c r="K39" s="96">
        <f t="shared" si="3"/>
        <v>29.59444647424187</v>
      </c>
      <c r="L39" s="96">
        <f>RKO!R46</f>
        <v>39.459261965655827</v>
      </c>
      <c r="M39" s="96">
        <f t="shared" si="4"/>
        <v>29.59444647424187</v>
      </c>
      <c r="N39" s="144"/>
      <c r="O39" s="150"/>
    </row>
    <row r="40" spans="1:18" ht="27.6" x14ac:dyDescent="0.25">
      <c r="A40" s="109"/>
      <c r="B40" s="67" t="s">
        <v>127</v>
      </c>
      <c r="C40" s="98">
        <f>C41</f>
        <v>13685000</v>
      </c>
      <c r="D40" s="98">
        <f>D41</f>
        <v>4050000</v>
      </c>
      <c r="E40" s="99">
        <f t="shared" si="1"/>
        <v>29.59444647424187</v>
      </c>
      <c r="F40" s="108">
        <f>F41</f>
        <v>0</v>
      </c>
      <c r="G40" s="99">
        <f t="shared" si="0"/>
        <v>0</v>
      </c>
      <c r="H40" s="99">
        <f>ANGKAS!M46</f>
        <v>5400000</v>
      </c>
      <c r="I40" s="99">
        <f t="shared" si="2"/>
        <v>39.459261965655827</v>
      </c>
      <c r="J40" s="99">
        <f>SUM(J41)</f>
        <v>4050000</v>
      </c>
      <c r="K40" s="99">
        <f t="shared" si="3"/>
        <v>29.59444647424187</v>
      </c>
      <c r="L40" s="99">
        <f>RKO!R47</f>
        <v>39.459261965655827</v>
      </c>
      <c r="M40" s="99">
        <f t="shared" si="4"/>
        <v>29.59444647424187</v>
      </c>
      <c r="N40" s="143"/>
      <c r="O40" s="150"/>
    </row>
    <row r="41" spans="1:18" x14ac:dyDescent="0.25">
      <c r="A41" s="70"/>
      <c r="B41" s="68" t="s">
        <v>128</v>
      </c>
      <c r="C41" s="102">
        <f>ANGKAS!C47</f>
        <v>13685000</v>
      </c>
      <c r="D41" s="103">
        <f>APRIL!J41</f>
        <v>4050000</v>
      </c>
      <c r="E41" s="95">
        <f t="shared" si="1"/>
        <v>29.59444647424187</v>
      </c>
      <c r="F41" s="117"/>
      <c r="G41" s="95">
        <f t="shared" si="0"/>
        <v>0</v>
      </c>
      <c r="H41" s="151">
        <f>ANGKAS!M47</f>
        <v>5400000</v>
      </c>
      <c r="I41" s="95">
        <f>H41/C41*100</f>
        <v>39.459261965655827</v>
      </c>
      <c r="J41" s="184">
        <f>D41+F41</f>
        <v>4050000</v>
      </c>
      <c r="K41" s="95">
        <f t="shared" si="3"/>
        <v>29.59444647424187</v>
      </c>
      <c r="L41" s="114">
        <f>RKO!R48</f>
        <v>39.459261965655827</v>
      </c>
      <c r="M41" s="114">
        <f t="shared" si="4"/>
        <v>29.59444647424187</v>
      </c>
      <c r="N41" s="142"/>
      <c r="O41" s="150"/>
    </row>
    <row r="42" spans="1:18" ht="27.6" x14ac:dyDescent="0.25">
      <c r="A42" s="66" t="s">
        <v>125</v>
      </c>
      <c r="B42" s="69" t="s">
        <v>129</v>
      </c>
      <c r="C42" s="111">
        <f>C43</f>
        <v>29550000</v>
      </c>
      <c r="D42" s="96">
        <f>D43</f>
        <v>3150000</v>
      </c>
      <c r="E42" s="96">
        <f t="shared" si="1"/>
        <v>10.659898477157361</v>
      </c>
      <c r="F42" s="116">
        <f>F43</f>
        <v>0</v>
      </c>
      <c r="G42" s="96">
        <f t="shared" si="0"/>
        <v>0</v>
      </c>
      <c r="H42" s="96">
        <f>ANGKAS!M48</f>
        <v>11475000</v>
      </c>
      <c r="I42" s="96">
        <f t="shared" si="2"/>
        <v>38.832487309644669</v>
      </c>
      <c r="J42" s="96">
        <f>SUM(J43)</f>
        <v>3150000</v>
      </c>
      <c r="K42" s="96">
        <f t="shared" si="3"/>
        <v>10.659898477157361</v>
      </c>
      <c r="L42" s="96">
        <f>RKO!R49</f>
        <v>38.832487309644669</v>
      </c>
      <c r="M42" s="96">
        <f t="shared" si="4"/>
        <v>10.659898477157361</v>
      </c>
      <c r="N42" s="144"/>
      <c r="O42" s="150"/>
    </row>
    <row r="43" spans="1:18" ht="27.6" x14ac:dyDescent="0.25">
      <c r="A43" s="109"/>
      <c r="B43" s="67" t="s">
        <v>130</v>
      </c>
      <c r="C43" s="98">
        <f>SUM(C44:C48)</f>
        <v>29550000</v>
      </c>
      <c r="D43" s="98">
        <f>SUM(D44:D48)</f>
        <v>3150000</v>
      </c>
      <c r="E43" s="99">
        <f t="shared" si="1"/>
        <v>10.659898477157361</v>
      </c>
      <c r="F43" s="98">
        <f>SUM(F44:F48)</f>
        <v>0</v>
      </c>
      <c r="G43" s="99">
        <f t="shared" si="0"/>
        <v>0</v>
      </c>
      <c r="H43" s="98">
        <f>ANGKAS!M49</f>
        <v>11475000</v>
      </c>
      <c r="I43" s="99">
        <f>H43/C43*100</f>
        <v>38.832487309644669</v>
      </c>
      <c r="J43" s="98">
        <f>SUM(J44:J48)</f>
        <v>3150000</v>
      </c>
      <c r="K43" s="99">
        <f t="shared" si="3"/>
        <v>10.659898477157361</v>
      </c>
      <c r="L43" s="99">
        <f>RKO!R50</f>
        <v>38.832487309644669</v>
      </c>
      <c r="M43" s="99">
        <f t="shared" si="4"/>
        <v>10.659898477157361</v>
      </c>
      <c r="N43" s="143"/>
      <c r="O43" s="150"/>
    </row>
    <row r="44" spans="1:18" ht="27.6" x14ac:dyDescent="0.25">
      <c r="A44" s="70"/>
      <c r="B44" s="68" t="s">
        <v>53</v>
      </c>
      <c r="C44" s="102">
        <f>ANGKAS!C50</f>
        <v>5712500</v>
      </c>
      <c r="D44" s="103">
        <f>APRIL!J44</f>
        <v>0</v>
      </c>
      <c r="E44" s="95">
        <f t="shared" si="1"/>
        <v>0</v>
      </c>
      <c r="F44" s="105"/>
      <c r="G44" s="95">
        <f t="shared" si="0"/>
        <v>0</v>
      </c>
      <c r="H44" s="151">
        <f>ANGKAS!M50</f>
        <v>0</v>
      </c>
      <c r="I44" s="95">
        <f t="shared" ref="I44:I47" si="6">H44/C44*100</f>
        <v>0</v>
      </c>
      <c r="J44" s="64">
        <f t="shared" ref="J44:J47" si="7">D44+F44</f>
        <v>0</v>
      </c>
      <c r="K44" s="95">
        <f t="shared" si="3"/>
        <v>0</v>
      </c>
      <c r="L44" s="114">
        <f>RKO!R51</f>
        <v>0</v>
      </c>
      <c r="M44" s="114">
        <f t="shared" si="4"/>
        <v>0</v>
      </c>
      <c r="N44" s="142"/>
      <c r="O44" s="150"/>
    </row>
    <row r="45" spans="1:18" x14ac:dyDescent="0.25">
      <c r="A45" s="70"/>
      <c r="B45" s="68" t="s">
        <v>54</v>
      </c>
      <c r="C45" s="102">
        <f>ANGKAS!C51</f>
        <v>4900000</v>
      </c>
      <c r="D45" s="103">
        <f>APRIL!J45</f>
        <v>0</v>
      </c>
      <c r="E45" s="95">
        <f t="shared" si="1"/>
        <v>0</v>
      </c>
      <c r="F45" s="105"/>
      <c r="G45" s="95">
        <f t="shared" si="0"/>
        <v>0</v>
      </c>
      <c r="H45" s="151">
        <f>ANGKAS!M51</f>
        <v>0</v>
      </c>
      <c r="I45" s="95">
        <f t="shared" si="6"/>
        <v>0</v>
      </c>
      <c r="J45" s="64">
        <f t="shared" si="7"/>
        <v>0</v>
      </c>
      <c r="K45" s="95">
        <f t="shared" si="3"/>
        <v>0</v>
      </c>
      <c r="L45" s="114">
        <f>RKO!R52</f>
        <v>0</v>
      </c>
      <c r="M45" s="114">
        <f t="shared" si="4"/>
        <v>0</v>
      </c>
      <c r="N45" s="142"/>
      <c r="O45" s="150"/>
    </row>
    <row r="46" spans="1:18" ht="27.6" x14ac:dyDescent="0.25">
      <c r="A46" s="70"/>
      <c r="B46" s="68" t="s">
        <v>55</v>
      </c>
      <c r="C46" s="102">
        <f>ANGKAS!C52</f>
        <v>3150000</v>
      </c>
      <c r="D46" s="103">
        <f>APRIL!J46</f>
        <v>3150000</v>
      </c>
      <c r="E46" s="95">
        <f t="shared" si="1"/>
        <v>100</v>
      </c>
      <c r="F46" s="105"/>
      <c r="G46" s="95">
        <f t="shared" si="0"/>
        <v>0</v>
      </c>
      <c r="H46" s="151">
        <f>ANGKAS!M52</f>
        <v>3150000</v>
      </c>
      <c r="I46" s="95">
        <f t="shared" si="6"/>
        <v>100</v>
      </c>
      <c r="J46" s="184">
        <f>D46+F46</f>
        <v>3150000</v>
      </c>
      <c r="K46" s="95">
        <f t="shared" si="3"/>
        <v>100</v>
      </c>
      <c r="L46" s="114">
        <f>RKO!R53</f>
        <v>100</v>
      </c>
      <c r="M46" s="114">
        <f t="shared" si="4"/>
        <v>100</v>
      </c>
      <c r="N46" s="142"/>
      <c r="O46" s="150"/>
      <c r="R46" s="182"/>
    </row>
    <row r="47" spans="1:18" x14ac:dyDescent="0.25">
      <c r="A47" s="70"/>
      <c r="B47" s="68" t="s">
        <v>56</v>
      </c>
      <c r="C47" s="102">
        <f>ANGKAS!D53</f>
        <v>3000000</v>
      </c>
      <c r="D47" s="103">
        <f>APRIL!J47</f>
        <v>0</v>
      </c>
      <c r="E47" s="95">
        <f t="shared" si="1"/>
        <v>0</v>
      </c>
      <c r="F47" s="105"/>
      <c r="G47" s="95">
        <f t="shared" si="0"/>
        <v>0</v>
      </c>
      <c r="H47" s="151">
        <f>ANGKAS!M53</f>
        <v>0</v>
      </c>
      <c r="I47" s="95">
        <f t="shared" si="6"/>
        <v>0</v>
      </c>
      <c r="J47" s="64">
        <f t="shared" si="7"/>
        <v>0</v>
      </c>
      <c r="K47" s="95">
        <f t="shared" si="3"/>
        <v>0</v>
      </c>
      <c r="L47" s="114">
        <f>RKO!R54</f>
        <v>0</v>
      </c>
      <c r="M47" s="114">
        <f t="shared" si="4"/>
        <v>0</v>
      </c>
      <c r="N47" s="142"/>
      <c r="O47" s="150"/>
      <c r="P47" s="151">
        <f>ANGKAS!Q42</f>
        <v>0</v>
      </c>
    </row>
    <row r="48" spans="1:18" x14ac:dyDescent="0.25">
      <c r="A48" s="70"/>
      <c r="B48" s="68" t="s">
        <v>57</v>
      </c>
      <c r="C48" s="102">
        <f>ANGKAS!C54</f>
        <v>12787500</v>
      </c>
      <c r="D48" s="103">
        <f>APRIL!J48</f>
        <v>0</v>
      </c>
      <c r="E48" s="95">
        <f t="shared" si="1"/>
        <v>0</v>
      </c>
      <c r="F48" s="105"/>
      <c r="G48" s="95">
        <f t="shared" si="0"/>
        <v>0</v>
      </c>
      <c r="H48" s="151">
        <f>ANGKAS!M54</f>
        <v>8325000</v>
      </c>
      <c r="I48" s="95">
        <f t="shared" si="2"/>
        <v>65.102639296187675</v>
      </c>
      <c r="J48" s="64">
        <f>D48+F48</f>
        <v>0</v>
      </c>
      <c r="K48" s="95">
        <f t="shared" si="3"/>
        <v>0</v>
      </c>
      <c r="L48" s="114">
        <f>RKO!R55</f>
        <v>65.102639296187675</v>
      </c>
      <c r="M48" s="114">
        <f t="shared" si="4"/>
        <v>0</v>
      </c>
      <c r="N48" s="142"/>
      <c r="O48" s="150"/>
    </row>
    <row r="49" spans="1:15" ht="15" x14ac:dyDescent="0.25">
      <c r="A49" s="70"/>
      <c r="B49" s="87" t="s">
        <v>131</v>
      </c>
      <c r="C49" s="118">
        <f>SUM(C12+C32+C39+C42)</f>
        <v>2221079390</v>
      </c>
      <c r="D49" s="95">
        <f>SUM(D12+D32+D39+D42)</f>
        <v>704339891</v>
      </c>
      <c r="E49" s="95">
        <f>D49/C49*100</f>
        <v>31.711603564067108</v>
      </c>
      <c r="F49" s="104">
        <f>SUM(F12+F32+F39+F42)</f>
        <v>130026987</v>
      </c>
      <c r="G49" s="95">
        <f>F49/C49*100</f>
        <v>5.854225093682941</v>
      </c>
      <c r="H49" s="95">
        <f>SUM(H12+H32+H39+H42)</f>
        <v>1215235037</v>
      </c>
      <c r="I49" s="95">
        <f>H49/C49*100</f>
        <v>54.713714533184699</v>
      </c>
      <c r="J49" s="95">
        <f>SUM(J12+J32+J39+J42)</f>
        <v>834366878</v>
      </c>
      <c r="K49" s="95">
        <f>SUM(J49/C49)*100</f>
        <v>37.565828657750053</v>
      </c>
      <c r="L49" s="95">
        <f>L11</f>
        <v>54.713714533184699</v>
      </c>
      <c r="M49" s="114">
        <f>K49</f>
        <v>37.565828657750053</v>
      </c>
      <c r="N49" s="139"/>
      <c r="O49" s="150"/>
    </row>
    <row r="50" spans="1:15" ht="15" x14ac:dyDescent="0.25">
      <c r="A50" s="119"/>
      <c r="B50" s="120"/>
      <c r="C50" s="121"/>
      <c r="D50" s="122"/>
      <c r="E50" s="123"/>
      <c r="F50" s="124"/>
      <c r="G50" s="123"/>
      <c r="H50" s="123"/>
      <c r="I50" s="123"/>
      <c r="J50" s="119"/>
      <c r="K50" s="119"/>
      <c r="L50" s="119"/>
      <c r="M50" s="119"/>
      <c r="N50" s="119"/>
      <c r="O50" s="77"/>
    </row>
    <row r="51" spans="1:15" ht="15" x14ac:dyDescent="0.25">
      <c r="A51" s="119"/>
      <c r="B51" s="125"/>
      <c r="C51" s="121"/>
      <c r="D51" s="122"/>
      <c r="E51" s="123"/>
      <c r="F51" s="124"/>
      <c r="G51" s="123"/>
      <c r="H51" s="123"/>
      <c r="I51" s="123"/>
      <c r="J51" s="126" t="s">
        <v>160</v>
      </c>
      <c r="K51" s="126"/>
      <c r="L51" s="126"/>
      <c r="M51" s="126"/>
      <c r="N51" s="126"/>
    </row>
    <row r="52" spans="1:15" ht="15" x14ac:dyDescent="0.25">
      <c r="A52" s="119"/>
      <c r="B52" s="120"/>
      <c r="C52" s="121"/>
      <c r="D52" s="122"/>
      <c r="E52" s="123"/>
      <c r="F52" s="124"/>
      <c r="G52" s="123"/>
      <c r="H52" s="123"/>
      <c r="I52" s="123"/>
      <c r="J52" s="127" t="s">
        <v>161</v>
      </c>
      <c r="K52" s="127"/>
      <c r="L52" s="127"/>
      <c r="M52" s="127"/>
      <c r="N52" s="127"/>
    </row>
    <row r="53" spans="1:15" ht="15" x14ac:dyDescent="0.25">
      <c r="A53" s="119"/>
      <c r="B53" s="120"/>
      <c r="C53" s="128"/>
      <c r="D53" s="122"/>
      <c r="E53" s="123"/>
      <c r="F53" s="124"/>
      <c r="G53" s="123"/>
      <c r="H53" s="123"/>
      <c r="I53" s="123"/>
      <c r="J53" s="129"/>
      <c r="K53" s="129"/>
      <c r="L53" s="129"/>
      <c r="M53" s="129"/>
      <c r="N53" s="129"/>
    </row>
    <row r="54" spans="1:15" ht="15" x14ac:dyDescent="0.25">
      <c r="A54" s="119"/>
      <c r="B54" s="120"/>
      <c r="C54" s="159"/>
      <c r="D54" s="122"/>
      <c r="E54" s="123"/>
      <c r="F54" s="124"/>
      <c r="G54" s="123"/>
      <c r="H54" s="123"/>
      <c r="I54" s="123"/>
      <c r="J54" s="123"/>
      <c r="K54" s="130"/>
      <c r="L54" s="131"/>
      <c r="M54" s="130"/>
      <c r="N54" s="130"/>
    </row>
    <row r="55" spans="1:15" ht="15" x14ac:dyDescent="0.25">
      <c r="A55" s="119"/>
      <c r="B55" s="120"/>
      <c r="C55" s="121"/>
      <c r="D55" s="122"/>
      <c r="E55" s="123"/>
      <c r="F55" s="124"/>
      <c r="G55" s="123"/>
      <c r="H55" s="123"/>
      <c r="I55" s="123"/>
      <c r="J55" s="123"/>
      <c r="K55" s="130"/>
      <c r="L55" s="131"/>
      <c r="M55" s="130"/>
      <c r="N55" s="130"/>
    </row>
    <row r="56" spans="1:15" ht="15" x14ac:dyDescent="0.25">
      <c r="A56" s="119"/>
      <c r="B56" s="120"/>
      <c r="C56" s="93"/>
      <c r="D56" s="132"/>
      <c r="E56" s="133"/>
      <c r="F56" s="134"/>
      <c r="G56" s="133"/>
      <c r="H56" s="133"/>
      <c r="I56" s="133"/>
      <c r="J56" s="123"/>
      <c r="K56" s="130"/>
      <c r="L56" s="131"/>
      <c r="M56" s="130"/>
      <c r="N56" s="130"/>
    </row>
    <row r="57" spans="1:15" ht="15" x14ac:dyDescent="0.25">
      <c r="A57" s="119"/>
      <c r="B57" s="120"/>
      <c r="C57" s="121"/>
      <c r="D57" s="122"/>
      <c r="E57" s="123"/>
      <c r="F57" s="124"/>
      <c r="G57" s="123"/>
      <c r="H57" s="123"/>
      <c r="I57" s="123"/>
      <c r="J57" s="135" t="s">
        <v>162</v>
      </c>
      <c r="K57" s="135"/>
      <c r="L57" s="135"/>
      <c r="M57" s="135"/>
      <c r="N57" s="135"/>
    </row>
    <row r="58" spans="1:15" ht="15" x14ac:dyDescent="0.25">
      <c r="A58" s="119"/>
      <c r="B58" s="120"/>
      <c r="C58" s="121"/>
      <c r="D58" s="122"/>
      <c r="E58" s="123"/>
      <c r="F58" s="124"/>
      <c r="G58" s="123"/>
      <c r="H58" s="123"/>
      <c r="I58" s="123"/>
      <c r="J58" s="131" t="s">
        <v>134</v>
      </c>
      <c r="K58" s="131"/>
      <c r="L58" s="131"/>
      <c r="M58" s="131"/>
      <c r="N58" s="131"/>
    </row>
    <row r="59" spans="1:15" ht="15" x14ac:dyDescent="0.25">
      <c r="A59" s="119"/>
      <c r="B59" s="120"/>
      <c r="C59" s="121"/>
      <c r="D59" s="122"/>
      <c r="E59" s="123"/>
      <c r="F59" s="124"/>
      <c r="G59" s="123"/>
      <c r="H59" s="123"/>
      <c r="I59" s="123"/>
      <c r="J59" s="131" t="s">
        <v>163</v>
      </c>
      <c r="K59" s="131"/>
      <c r="L59" s="131"/>
      <c r="M59" s="131"/>
      <c r="N59" s="131"/>
    </row>
    <row r="67" spans="8:8" x14ac:dyDescent="0.25">
      <c r="H67" s="160"/>
    </row>
    <row r="70" spans="8:8" x14ac:dyDescent="0.25">
      <c r="H70" s="182"/>
    </row>
    <row r="119" spans="4:4" x14ac:dyDescent="0.25">
      <c r="D119" s="160"/>
    </row>
    <row r="120" spans="4:4" x14ac:dyDescent="0.25">
      <c r="D120" s="160"/>
    </row>
    <row r="122" spans="4:4" x14ac:dyDescent="0.25">
      <c r="D122" s="160"/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31496062992125984" right="0.9055118110236221" top="0.74803149606299213" bottom="0.55118110236220474" header="0.31496062992125984" footer="0.31496062992125984"/>
  <pageSetup paperSize="5"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7C02-7B0A-4470-AE75-6D3BCC6615AA}">
  <dimension ref="A1:R122"/>
  <sheetViews>
    <sheetView tabSelected="1" topLeftCell="D48" zoomScale="90" zoomScaleNormal="90" zoomScalePageLayoutView="70" workbookViewId="0">
      <selection activeCell="F56" sqref="F56"/>
    </sheetView>
  </sheetViews>
  <sheetFormatPr defaultColWidth="9.109375" defaultRowHeight="13.8" x14ac:dyDescent="0.25"/>
  <cols>
    <col min="1" max="1" width="9.109375" style="71"/>
    <col min="2" max="2" width="58.6640625" style="136" customWidth="1"/>
    <col min="3" max="3" width="23.33203125" style="74" customWidth="1"/>
    <col min="4" max="4" width="23.33203125" style="71" customWidth="1"/>
    <col min="5" max="5" width="10" style="71" customWidth="1"/>
    <col min="6" max="6" width="22.5546875" style="71" customWidth="1"/>
    <col min="7" max="7" width="11.109375" style="71" customWidth="1"/>
    <col min="8" max="8" width="24" style="71" customWidth="1"/>
    <col min="9" max="9" width="10.109375" style="71" customWidth="1"/>
    <col min="10" max="10" width="26.6640625" style="71" customWidth="1"/>
    <col min="11" max="11" width="10.33203125" style="71" customWidth="1"/>
    <col min="12" max="12" width="10.6640625" style="71" customWidth="1"/>
    <col min="13" max="13" width="10" style="71" customWidth="1"/>
    <col min="14" max="14" width="11.88671875" style="71" customWidth="1"/>
    <col min="15" max="16384" width="9.109375" style="71"/>
  </cols>
  <sheetData>
    <row r="1" spans="1:15" ht="17.399999999999999" x14ac:dyDescent="0.3">
      <c r="A1" s="194" t="s">
        <v>139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5" ht="17.399999999999999" x14ac:dyDescent="0.3">
      <c r="A2" s="194" t="s">
        <v>164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17.399999999999999" x14ac:dyDescent="0.3">
      <c r="A3" s="194" t="s">
        <v>92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x14ac:dyDescent="0.25">
      <c r="A4" s="72"/>
      <c r="B4" s="73"/>
      <c r="D4" s="75"/>
      <c r="F4" s="76"/>
      <c r="O4" s="77"/>
    </row>
    <row r="5" spans="1:15" x14ac:dyDescent="0.25">
      <c r="A5" s="78"/>
      <c r="B5" s="79"/>
      <c r="C5" s="78"/>
      <c r="D5" s="80"/>
      <c r="E5" s="81"/>
      <c r="F5" s="82"/>
      <c r="G5" s="81"/>
      <c r="H5" s="81"/>
      <c r="I5" s="81"/>
      <c r="N5" s="83"/>
    </row>
    <row r="6" spans="1:15" ht="45.75" customHeight="1" x14ac:dyDescent="0.25">
      <c r="A6" s="70" t="s">
        <v>93</v>
      </c>
      <c r="B6" s="84" t="s">
        <v>94</v>
      </c>
      <c r="C6" s="70" t="s">
        <v>95</v>
      </c>
      <c r="D6" s="193" t="s">
        <v>96</v>
      </c>
      <c r="E6" s="193"/>
      <c r="F6" s="193"/>
      <c r="G6" s="193"/>
      <c r="H6" s="193"/>
      <c r="I6" s="193"/>
      <c r="J6" s="193"/>
      <c r="K6" s="193"/>
      <c r="L6" s="193" t="s">
        <v>140</v>
      </c>
      <c r="M6" s="193"/>
      <c r="N6" s="137" t="s">
        <v>97</v>
      </c>
      <c r="O6" s="145"/>
    </row>
    <row r="7" spans="1:15" ht="27.6" x14ac:dyDescent="0.25">
      <c r="A7" s="70"/>
      <c r="B7" s="84"/>
      <c r="C7" s="70"/>
      <c r="D7" s="193" t="s">
        <v>98</v>
      </c>
      <c r="E7" s="193"/>
      <c r="F7" s="193" t="s">
        <v>99</v>
      </c>
      <c r="G7" s="193"/>
      <c r="H7" s="193" t="s">
        <v>100</v>
      </c>
      <c r="I7" s="193"/>
      <c r="J7" s="193" t="s">
        <v>101</v>
      </c>
      <c r="K7" s="193"/>
      <c r="L7" s="84" t="s">
        <v>102</v>
      </c>
      <c r="M7" s="84" t="s">
        <v>103</v>
      </c>
      <c r="N7" s="138"/>
      <c r="O7" s="145"/>
    </row>
    <row r="8" spans="1:15" x14ac:dyDescent="0.25">
      <c r="A8" s="70"/>
      <c r="B8" s="84"/>
      <c r="C8" s="70" t="s">
        <v>104</v>
      </c>
      <c r="D8" s="85" t="s">
        <v>105</v>
      </c>
      <c r="E8" s="70" t="s">
        <v>106</v>
      </c>
      <c r="F8" s="86" t="s">
        <v>105</v>
      </c>
      <c r="G8" s="70" t="s">
        <v>106</v>
      </c>
      <c r="H8" s="70" t="s">
        <v>105</v>
      </c>
      <c r="I8" s="70" t="s">
        <v>106</v>
      </c>
      <c r="J8" s="70" t="s">
        <v>105</v>
      </c>
      <c r="K8" s="70" t="s">
        <v>106</v>
      </c>
      <c r="L8" s="70" t="s">
        <v>106</v>
      </c>
      <c r="M8" s="70" t="s">
        <v>106</v>
      </c>
      <c r="N8" s="138"/>
      <c r="O8" s="146"/>
    </row>
    <row r="9" spans="1:15" x14ac:dyDescent="0.25">
      <c r="A9" s="70">
        <v>1</v>
      </c>
      <c r="B9" s="84">
        <v>2</v>
      </c>
      <c r="C9" s="70">
        <v>3</v>
      </c>
      <c r="D9" s="85">
        <v>4</v>
      </c>
      <c r="E9" s="70">
        <v>5</v>
      </c>
      <c r="F9" s="85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138">
        <v>14</v>
      </c>
      <c r="O9" s="147"/>
    </row>
    <row r="10" spans="1:15" x14ac:dyDescent="0.25">
      <c r="A10" s="70"/>
      <c r="B10" s="87" t="s">
        <v>107</v>
      </c>
      <c r="C10" s="70"/>
      <c r="D10" s="85"/>
      <c r="E10" s="70"/>
      <c r="F10" s="86"/>
      <c r="G10" s="70"/>
      <c r="H10" s="70"/>
      <c r="I10" s="70"/>
      <c r="J10" s="70"/>
      <c r="K10" s="70"/>
      <c r="L10" s="70"/>
      <c r="M10" s="70"/>
      <c r="N10" s="138"/>
      <c r="O10" s="147"/>
    </row>
    <row r="11" spans="1:15" ht="15" x14ac:dyDescent="0.25">
      <c r="A11" s="88"/>
      <c r="B11" s="89" t="s">
        <v>92</v>
      </c>
      <c r="C11" s="90">
        <f>C12+C32+C39+C42</f>
        <v>2221079390</v>
      </c>
      <c r="D11" s="91">
        <f>D12+D32+D39+D42</f>
        <v>834366878</v>
      </c>
      <c r="E11" s="91">
        <f>D11/C11*100</f>
        <v>37.565828657750053</v>
      </c>
      <c r="F11" s="92">
        <f>F12+F32+F39+F42</f>
        <v>233885637</v>
      </c>
      <c r="G11" s="91">
        <f>F11/C11*100</f>
        <v>10.530269113883408</v>
      </c>
      <c r="H11" s="91">
        <f>SUM(H12+H32+H39+H42)</f>
        <v>1434044942</v>
      </c>
      <c r="I11" s="91">
        <f>H11/C11*100</f>
        <v>64.565226639647491</v>
      </c>
      <c r="J11" s="91">
        <f>SUM(J12+J32+J39+J42)</f>
        <v>1068252515</v>
      </c>
      <c r="K11" s="91">
        <f>SUM(J11/C11)*100</f>
        <v>48.096097771633453</v>
      </c>
      <c r="L11" s="91">
        <f>RKO!U7</f>
        <v>64.565226639647491</v>
      </c>
      <c r="M11" s="91">
        <f>K11</f>
        <v>48.096097771633453</v>
      </c>
      <c r="N11" s="139"/>
      <c r="O11" s="148"/>
    </row>
    <row r="12" spans="1:15" ht="27.6" x14ac:dyDescent="0.25">
      <c r="A12" s="66" t="s">
        <v>108</v>
      </c>
      <c r="B12" s="69" t="s">
        <v>22</v>
      </c>
      <c r="C12" s="94">
        <f>C13+C16+C20+C22+C25+C28</f>
        <v>2127762290</v>
      </c>
      <c r="D12" s="94">
        <f>D13+D16+D20+D22+D25+D28</f>
        <v>826266878</v>
      </c>
      <c r="E12" s="96">
        <f>D12/C12*100</f>
        <v>38.832668568442394</v>
      </c>
      <c r="F12" s="94">
        <f>F13+F16+F20+F22+F25+F28</f>
        <v>227185637</v>
      </c>
      <c r="G12" s="96">
        <f t="shared" ref="G12:G48" si="0">F12/C12*100</f>
        <v>10.677209482831843</v>
      </c>
      <c r="H12" s="94">
        <f>H13+H16+H20+H22+H25+H28</f>
        <v>1392722842</v>
      </c>
      <c r="I12" s="96">
        <f>H12/C12*100</f>
        <v>65.454813657779411</v>
      </c>
      <c r="J12" s="94">
        <f>J13+J16+J20+J22+J25+J28</f>
        <v>1053452515</v>
      </c>
      <c r="K12" s="96">
        <f>SUM(J12/C12)*100</f>
        <v>49.509878051274228</v>
      </c>
      <c r="L12" s="96">
        <f>RKO!U8</f>
        <v>65.454813657779411</v>
      </c>
      <c r="M12" s="96">
        <f>K12</f>
        <v>49.509878051274228</v>
      </c>
      <c r="N12" s="140"/>
      <c r="O12" s="149"/>
    </row>
    <row r="13" spans="1:15" ht="27.6" x14ac:dyDescent="0.25">
      <c r="A13" s="97"/>
      <c r="B13" s="67" t="s">
        <v>109</v>
      </c>
      <c r="C13" s="98">
        <f>C14+C15</f>
        <v>3925900</v>
      </c>
      <c r="D13" s="99">
        <f>D14+D15</f>
        <v>1021900</v>
      </c>
      <c r="E13" s="99">
        <f t="shared" ref="E13:E48" si="1">D13/C13*100</f>
        <v>26.029700196133369</v>
      </c>
      <c r="F13" s="100">
        <f>F14+F15</f>
        <v>816815</v>
      </c>
      <c r="G13" s="99">
        <f t="shared" si="0"/>
        <v>20.805802491148526</v>
      </c>
      <c r="H13" s="101">
        <f>SUM(H14+H15)</f>
        <v>2435000</v>
      </c>
      <c r="I13" s="99">
        <f>H13/C13*100</f>
        <v>62.023994498076874</v>
      </c>
      <c r="J13" s="101">
        <f>SUM(J14+J15)</f>
        <v>1838715</v>
      </c>
      <c r="K13" s="99">
        <f>SUM(J13/C13)*100</f>
        <v>46.835502687281902</v>
      </c>
      <c r="L13" s="99">
        <f>RKO!U9</f>
        <v>62.023994498076874</v>
      </c>
      <c r="M13" s="99">
        <f>K13</f>
        <v>46.835502687281902</v>
      </c>
      <c r="N13" s="141"/>
      <c r="O13" s="149"/>
    </row>
    <row r="14" spans="1:15" x14ac:dyDescent="0.25">
      <c r="A14" s="70"/>
      <c r="B14" s="68" t="s">
        <v>24</v>
      </c>
      <c r="C14" s="102">
        <f>ANGKAS!C9</f>
        <v>2239300</v>
      </c>
      <c r="D14" s="103">
        <f>MEI!J14</f>
        <v>1021900</v>
      </c>
      <c r="E14" s="95">
        <f>D14/C14*100</f>
        <v>45.634796588219537</v>
      </c>
      <c r="F14" s="117"/>
      <c r="G14" s="95">
        <f t="shared" si="0"/>
        <v>0</v>
      </c>
      <c r="H14" s="151">
        <f>ANGKAS!O9</f>
        <v>1390000</v>
      </c>
      <c r="I14" s="95">
        <f t="shared" ref="I14:I48" si="2">H14/C14*100</f>
        <v>62.072969231456256</v>
      </c>
      <c r="J14" s="63">
        <f>D14+F14</f>
        <v>1021900</v>
      </c>
      <c r="K14" s="95">
        <f>SUM(J14/C14)*100</f>
        <v>45.634796588219537</v>
      </c>
      <c r="L14" s="114">
        <f>RKO!U10</f>
        <v>62.072969231456256</v>
      </c>
      <c r="M14" s="114">
        <f>K14</f>
        <v>45.634796588219537</v>
      </c>
      <c r="N14" s="142"/>
      <c r="O14" s="150"/>
    </row>
    <row r="15" spans="1:15" ht="27.6" x14ac:dyDescent="0.25">
      <c r="A15" s="70"/>
      <c r="B15" s="68" t="s">
        <v>25</v>
      </c>
      <c r="C15" s="102">
        <f>ANGKAS!C10</f>
        <v>1686600</v>
      </c>
      <c r="D15" s="103">
        <f>MEI!J15</f>
        <v>0</v>
      </c>
      <c r="E15" s="95">
        <f>D15/C15*100</f>
        <v>0</v>
      </c>
      <c r="F15" s="105">
        <v>816815</v>
      </c>
      <c r="G15" s="95">
        <f t="shared" si="0"/>
        <v>48.429681015059884</v>
      </c>
      <c r="H15" s="151">
        <f>ANGKAS!O10</f>
        <v>1045000</v>
      </c>
      <c r="I15" s="95">
        <f t="shared" si="2"/>
        <v>61.958970710304747</v>
      </c>
      <c r="J15" s="64">
        <f>D15+F15</f>
        <v>816815</v>
      </c>
      <c r="K15" s="95">
        <f t="shared" ref="K15:K48" si="3">SUM(J15/C15)*100</f>
        <v>48.429681015059884</v>
      </c>
      <c r="L15" s="114">
        <f>RKO!U11</f>
        <v>61.958970710304747</v>
      </c>
      <c r="M15" s="114">
        <f t="shared" ref="M15:M48" si="4">K15</f>
        <v>48.429681015059884</v>
      </c>
      <c r="N15" s="142"/>
      <c r="O15" s="150"/>
    </row>
    <row r="16" spans="1:15" x14ac:dyDescent="0.25">
      <c r="A16" s="106"/>
      <c r="B16" s="67" t="s">
        <v>110</v>
      </c>
      <c r="C16" s="98">
        <f>SUM(C17:C19)</f>
        <v>1902720790</v>
      </c>
      <c r="D16" s="99">
        <f>SUM(D17:D19)</f>
        <v>763633654</v>
      </c>
      <c r="E16" s="99">
        <f>D16/C16*100</f>
        <v>40.133773594811039</v>
      </c>
      <c r="F16" s="99">
        <f>SUM(F17:F19)</f>
        <v>217391426</v>
      </c>
      <c r="G16" s="99">
        <f t="shared" si="0"/>
        <v>11.425293040499126</v>
      </c>
      <c r="H16" s="99">
        <f>ANGKAS!O11</f>
        <v>1240762142</v>
      </c>
      <c r="I16" s="99">
        <f t="shared" si="2"/>
        <v>65.209890411719314</v>
      </c>
      <c r="J16" s="99">
        <f>SUM(J17:J19)</f>
        <v>981025080</v>
      </c>
      <c r="K16" s="99">
        <f t="shared" si="3"/>
        <v>51.559066635310167</v>
      </c>
      <c r="L16" s="99">
        <f>RKO!U12</f>
        <v>65.209890411719314</v>
      </c>
      <c r="M16" s="99">
        <f t="shared" si="4"/>
        <v>51.559066635310167</v>
      </c>
      <c r="N16" s="143"/>
      <c r="O16" s="150"/>
    </row>
    <row r="17" spans="1:15" x14ac:dyDescent="0.25">
      <c r="A17" s="70"/>
      <c r="B17" s="68" t="s">
        <v>27</v>
      </c>
      <c r="C17" s="102">
        <f>ANGKAS!D12</f>
        <v>1876060790</v>
      </c>
      <c r="D17" s="103">
        <f>MEI!J17</f>
        <v>758968654</v>
      </c>
      <c r="E17" s="95">
        <f t="shared" si="1"/>
        <v>40.455440359158082</v>
      </c>
      <c r="F17" s="105">
        <v>215116426</v>
      </c>
      <c r="G17" s="95">
        <f t="shared" si="0"/>
        <v>11.466388890308826</v>
      </c>
      <c r="H17" s="151">
        <f>ANGKAS!O12</f>
        <v>1226267142</v>
      </c>
      <c r="I17" s="95">
        <f>H17/C17*100</f>
        <v>65.363934289144225</v>
      </c>
      <c r="J17" s="65">
        <f>D17+F17</f>
        <v>974085080</v>
      </c>
      <c r="K17" s="95">
        <f>SUM(J17/C17)*100</f>
        <v>51.92182924946691</v>
      </c>
      <c r="L17" s="114">
        <f>RKO!U13</f>
        <v>65.363934289144225</v>
      </c>
      <c r="M17" s="114">
        <f t="shared" si="4"/>
        <v>51.92182924946691</v>
      </c>
      <c r="N17" s="142"/>
      <c r="O17" s="150"/>
    </row>
    <row r="18" spans="1:15" ht="27.6" x14ac:dyDescent="0.25">
      <c r="A18" s="70"/>
      <c r="B18" s="68" t="s">
        <v>28</v>
      </c>
      <c r="C18" s="102">
        <f>ANGKAS!D24</f>
        <v>24385000</v>
      </c>
      <c r="D18" s="103">
        <f>MEI!J18</f>
        <v>4665000</v>
      </c>
      <c r="E18" s="95"/>
      <c r="F18" s="105"/>
      <c r="G18" s="95">
        <f t="shared" si="0"/>
        <v>0</v>
      </c>
      <c r="H18" s="151">
        <f>ANGKAS!O24</f>
        <v>12220000</v>
      </c>
      <c r="I18" s="95">
        <f t="shared" si="2"/>
        <v>50.11277424646299</v>
      </c>
      <c r="J18" s="65">
        <f>D18+F18</f>
        <v>4665000</v>
      </c>
      <c r="K18" s="95">
        <f>SUM(J18/C18)*100</f>
        <v>19.130613081812591</v>
      </c>
      <c r="L18" s="114">
        <f>RKO!U14</f>
        <v>50.000000121260555</v>
      </c>
      <c r="M18" s="114">
        <f t="shared" si="4"/>
        <v>19.130613081812591</v>
      </c>
      <c r="N18" s="142"/>
      <c r="O18" s="150"/>
    </row>
    <row r="19" spans="1:15" ht="27.6" x14ac:dyDescent="0.25">
      <c r="A19" s="70"/>
      <c r="B19" s="68" t="s">
        <v>29</v>
      </c>
      <c r="C19" s="102">
        <f>ANGKAS!D25</f>
        <v>2275000</v>
      </c>
      <c r="D19" s="103">
        <f>MEI!J19</f>
        <v>0</v>
      </c>
      <c r="E19" s="95">
        <f t="shared" si="1"/>
        <v>0</v>
      </c>
      <c r="F19" s="105">
        <v>2275000</v>
      </c>
      <c r="G19" s="95">
        <f t="shared" si="0"/>
        <v>100</v>
      </c>
      <c r="H19" s="151">
        <f>ANGKAS!O25</f>
        <v>2275000</v>
      </c>
      <c r="I19" s="95">
        <f>H19/C19*100</f>
        <v>100</v>
      </c>
      <c r="J19" s="65">
        <f>D19+F19</f>
        <v>2275000</v>
      </c>
      <c r="K19" s="95">
        <f>SUM(J19/C19)*100</f>
        <v>100</v>
      </c>
      <c r="L19" s="114">
        <f>RKO!U15</f>
        <v>50.000001230355558</v>
      </c>
      <c r="M19" s="114">
        <f t="shared" si="4"/>
        <v>100</v>
      </c>
      <c r="N19" s="142"/>
      <c r="O19" s="150"/>
    </row>
    <row r="20" spans="1:15" x14ac:dyDescent="0.25">
      <c r="A20" s="106"/>
      <c r="B20" s="67" t="s">
        <v>111</v>
      </c>
      <c r="C20" s="107">
        <f>C21</f>
        <v>61697500</v>
      </c>
      <c r="D20" s="99">
        <f>D21</f>
        <v>25293400</v>
      </c>
      <c r="E20" s="99">
        <f t="shared" si="1"/>
        <v>40.995826411118763</v>
      </c>
      <c r="F20" s="108">
        <f>F21</f>
        <v>1750000</v>
      </c>
      <c r="G20" s="99">
        <f t="shared" si="0"/>
        <v>2.8364196280238261</v>
      </c>
      <c r="H20" s="99">
        <f>ANGKAS!O26</f>
        <v>38472600</v>
      </c>
      <c r="I20" s="99">
        <f t="shared" si="2"/>
        <v>62.356821589205403</v>
      </c>
      <c r="J20" s="99">
        <f>SUM(J21)</f>
        <v>27043400</v>
      </c>
      <c r="K20" s="99">
        <f t="shared" si="3"/>
        <v>43.832246039142589</v>
      </c>
      <c r="L20" s="99">
        <f>RKO!U16</f>
        <v>49.999999999999986</v>
      </c>
      <c r="M20" s="99">
        <f t="shared" si="4"/>
        <v>43.832246039142589</v>
      </c>
      <c r="N20" s="143"/>
      <c r="O20" s="150"/>
    </row>
    <row r="21" spans="1:15" x14ac:dyDescent="0.25">
      <c r="A21" s="70"/>
      <c r="B21" s="68" t="s">
        <v>31</v>
      </c>
      <c r="C21" s="102">
        <f>ANGKAS!D27</f>
        <v>61697500</v>
      </c>
      <c r="D21" s="103">
        <f>MEI!J21</f>
        <v>25293400</v>
      </c>
      <c r="E21" s="95">
        <f t="shared" si="1"/>
        <v>40.995826411118763</v>
      </c>
      <c r="F21" s="105">
        <v>1750000</v>
      </c>
      <c r="G21" s="95">
        <f t="shared" si="0"/>
        <v>2.8364196280238261</v>
      </c>
      <c r="H21" s="151">
        <f>ANGKAS!O27</f>
        <v>38472600</v>
      </c>
      <c r="I21" s="95">
        <f t="shared" si="2"/>
        <v>62.356821589205403</v>
      </c>
      <c r="J21" s="64">
        <f>D21+F21</f>
        <v>27043400</v>
      </c>
      <c r="K21" s="95">
        <f t="shared" si="3"/>
        <v>43.832246039142589</v>
      </c>
      <c r="L21" s="114">
        <f>RKO!U17</f>
        <v>49.999999999999986</v>
      </c>
      <c r="M21" s="114">
        <f t="shared" si="4"/>
        <v>43.832246039142589</v>
      </c>
      <c r="N21" s="142"/>
      <c r="O21" s="150"/>
    </row>
    <row r="22" spans="1:15" ht="27.6" x14ac:dyDescent="0.25">
      <c r="A22" s="109"/>
      <c r="B22" s="67" t="s">
        <v>112</v>
      </c>
      <c r="C22" s="107">
        <f>SUM(C23:C24)</f>
        <v>41372900</v>
      </c>
      <c r="D22" s="110">
        <f>SUM(D23:D24)</f>
        <v>0</v>
      </c>
      <c r="E22" s="99">
        <f t="shared" si="1"/>
        <v>0</v>
      </c>
      <c r="F22" s="110">
        <f>SUM(F23:F24)</f>
        <v>0</v>
      </c>
      <c r="G22" s="99">
        <f t="shared" si="0"/>
        <v>0</v>
      </c>
      <c r="H22" s="110">
        <f>ANGKAS!O28</f>
        <v>41372900</v>
      </c>
      <c r="I22" s="99">
        <f t="shared" si="2"/>
        <v>100</v>
      </c>
      <c r="J22" s="110">
        <f>SUM(J23:J24)</f>
        <v>0</v>
      </c>
      <c r="K22" s="99">
        <f t="shared" si="3"/>
        <v>0</v>
      </c>
      <c r="L22" s="99">
        <f>RKO!U18</f>
        <v>49.999997924431796</v>
      </c>
      <c r="M22" s="99">
        <f t="shared" si="4"/>
        <v>0</v>
      </c>
      <c r="N22" s="143"/>
      <c r="O22" s="150"/>
    </row>
    <row r="23" spans="1:15" x14ac:dyDescent="0.25">
      <c r="A23" s="70"/>
      <c r="B23" s="68" t="s">
        <v>49</v>
      </c>
      <c r="C23" s="102">
        <f>ANGKAS!C29</f>
        <v>16293600</v>
      </c>
      <c r="D23" s="103">
        <f>MEI!J23</f>
        <v>0</v>
      </c>
      <c r="E23" s="95">
        <f t="shared" si="1"/>
        <v>0</v>
      </c>
      <c r="F23" s="105"/>
      <c r="G23" s="95">
        <f t="shared" si="0"/>
        <v>0</v>
      </c>
      <c r="H23" s="151">
        <f>ANGKAS!O29</f>
        <v>16293600</v>
      </c>
      <c r="I23" s="95">
        <f t="shared" si="2"/>
        <v>100</v>
      </c>
      <c r="J23" s="64">
        <f>D23+F23</f>
        <v>0</v>
      </c>
      <c r="K23" s="95">
        <f t="shared" si="3"/>
        <v>0</v>
      </c>
      <c r="L23" s="114">
        <f>RKO!U19</f>
        <v>20.231764375097558</v>
      </c>
      <c r="M23" s="114">
        <f t="shared" si="4"/>
        <v>0</v>
      </c>
      <c r="N23" s="142"/>
      <c r="O23" s="150"/>
    </row>
    <row r="24" spans="1:15" x14ac:dyDescent="0.25">
      <c r="A24" s="70"/>
      <c r="B24" s="68" t="s">
        <v>33</v>
      </c>
      <c r="C24" s="102">
        <f>ANGKAS!C30</f>
        <v>25079300</v>
      </c>
      <c r="D24" s="103">
        <f>MEI!J24</f>
        <v>0</v>
      </c>
      <c r="E24" s="95"/>
      <c r="F24" s="105"/>
      <c r="G24" s="95">
        <f t="shared" si="0"/>
        <v>0</v>
      </c>
      <c r="H24" s="151">
        <f>ANGKAS!O30</f>
        <v>25079300</v>
      </c>
      <c r="I24" s="95">
        <f t="shared" si="2"/>
        <v>100</v>
      </c>
      <c r="J24" s="64"/>
      <c r="K24" s="95"/>
      <c r="L24" s="114">
        <f>RKO!U20</f>
        <v>0</v>
      </c>
      <c r="M24" s="114">
        <f t="shared" si="4"/>
        <v>0</v>
      </c>
      <c r="N24" s="142"/>
      <c r="O24" s="150"/>
    </row>
    <row r="25" spans="1:15" ht="27.6" x14ac:dyDescent="0.25">
      <c r="A25" s="106"/>
      <c r="B25" s="67" t="s">
        <v>113</v>
      </c>
      <c r="C25" s="98">
        <f>SUM(C26:C27)</f>
        <v>69181200</v>
      </c>
      <c r="D25" s="99">
        <f>SUM(D26:D27)</f>
        <v>25591824</v>
      </c>
      <c r="E25" s="99">
        <f t="shared" si="1"/>
        <v>36.9924545974918</v>
      </c>
      <c r="F25" s="99">
        <f>SUM(F26:F27)</f>
        <v>5145396</v>
      </c>
      <c r="G25" s="99">
        <f t="shared" si="0"/>
        <v>7.4375639624637904</v>
      </c>
      <c r="H25" s="99">
        <f>ANGKAS!O31</f>
        <v>36941200</v>
      </c>
      <c r="I25" s="99">
        <f t="shared" si="2"/>
        <v>53.397743895740454</v>
      </c>
      <c r="J25" s="99">
        <f>SUM(J26:J27)</f>
        <v>30737220</v>
      </c>
      <c r="K25" s="99">
        <f t="shared" si="3"/>
        <v>44.430018559955599</v>
      </c>
      <c r="L25" s="99">
        <f>RKO!U21</f>
        <v>49.999998568134828</v>
      </c>
      <c r="M25" s="99">
        <f t="shared" si="4"/>
        <v>44.430018559955599</v>
      </c>
      <c r="N25" s="143"/>
      <c r="O25" s="150"/>
    </row>
    <row r="26" spans="1:15" x14ac:dyDescent="0.25">
      <c r="A26" s="70"/>
      <c r="B26" s="68" t="s">
        <v>114</v>
      </c>
      <c r="C26" s="102">
        <f>ANGKAS!C32</f>
        <v>7200000</v>
      </c>
      <c r="D26" s="103">
        <f>MEI!J26</f>
        <v>1881937</v>
      </c>
      <c r="E26" s="95">
        <f t="shared" si="1"/>
        <v>26.138013888888889</v>
      </c>
      <c r="F26" s="105">
        <v>428796</v>
      </c>
      <c r="G26" s="95">
        <f t="shared" si="0"/>
        <v>5.9554999999999998</v>
      </c>
      <c r="H26" s="151">
        <f>ANGKAS!O32</f>
        <v>3600000</v>
      </c>
      <c r="I26" s="95">
        <f t="shared" si="2"/>
        <v>50</v>
      </c>
      <c r="J26" s="65">
        <f>D26+F26</f>
        <v>2310733</v>
      </c>
      <c r="K26" s="95">
        <f t="shared" si="3"/>
        <v>32.093513888888893</v>
      </c>
      <c r="L26" s="114">
        <f>RKO!U22</f>
        <v>33.33329960988717</v>
      </c>
      <c r="M26" s="114">
        <f t="shared" si="4"/>
        <v>32.093513888888893</v>
      </c>
      <c r="N26" s="142"/>
      <c r="O26" s="150"/>
    </row>
    <row r="27" spans="1:15" x14ac:dyDescent="0.25">
      <c r="A27" s="70"/>
      <c r="B27" s="68" t="s">
        <v>115</v>
      </c>
      <c r="C27" s="102">
        <f>ANGKAS!C33</f>
        <v>61981200</v>
      </c>
      <c r="D27" s="103">
        <f>MEI!J27</f>
        <v>23709887</v>
      </c>
      <c r="E27" s="95">
        <f t="shared" si="1"/>
        <v>38.253352629507006</v>
      </c>
      <c r="F27" s="105">
        <v>4716600</v>
      </c>
      <c r="G27" s="95">
        <f t="shared" si="0"/>
        <v>7.6097268203906996</v>
      </c>
      <c r="H27" s="151">
        <f>ANGKAS!O33</f>
        <v>33341200</v>
      </c>
      <c r="I27" s="95">
        <f t="shared" si="2"/>
        <v>53.792440288345503</v>
      </c>
      <c r="J27" s="65">
        <f>D27+F27</f>
        <v>28426487</v>
      </c>
      <c r="K27" s="95">
        <f t="shared" si="3"/>
        <v>45.863079449897711</v>
      </c>
      <c r="L27" s="114">
        <f>RKO!U23</f>
        <v>49.9999831384077</v>
      </c>
      <c r="M27" s="114">
        <f t="shared" si="4"/>
        <v>45.863079449897711</v>
      </c>
      <c r="N27" s="142"/>
      <c r="O27" s="150"/>
    </row>
    <row r="28" spans="1:15" ht="27.6" x14ac:dyDescent="0.25">
      <c r="A28" s="106"/>
      <c r="B28" s="67" t="s">
        <v>116</v>
      </c>
      <c r="C28" s="98">
        <f>SUM(C29:C31)</f>
        <v>48864000</v>
      </c>
      <c r="D28" s="99">
        <f>SUM(D29:D31)</f>
        <v>10726100</v>
      </c>
      <c r="E28" s="99">
        <f t="shared" si="1"/>
        <v>21.950925016371972</v>
      </c>
      <c r="F28" s="99">
        <f>SUM(F29:F31)</f>
        <v>2082000</v>
      </c>
      <c r="G28" s="99">
        <f t="shared" si="0"/>
        <v>4.2608055009823183</v>
      </c>
      <c r="H28" s="99">
        <f>ANGKAS!O34</f>
        <v>32739000</v>
      </c>
      <c r="I28" s="99">
        <f t="shared" si="2"/>
        <v>67.000245579567789</v>
      </c>
      <c r="J28" s="99">
        <f>SUM(J29:J31)</f>
        <v>12808100</v>
      </c>
      <c r="K28" s="99">
        <f t="shared" si="3"/>
        <v>26.211730517354287</v>
      </c>
      <c r="L28" s="99">
        <f>RKO!U24</f>
        <v>58.333333099368431</v>
      </c>
      <c r="M28" s="99">
        <f t="shared" si="4"/>
        <v>26.211730517354287</v>
      </c>
      <c r="N28" s="143"/>
      <c r="O28" s="150"/>
    </row>
    <row r="29" spans="1:15" ht="27.6" x14ac:dyDescent="0.25">
      <c r="A29" s="70"/>
      <c r="B29" s="68" t="s">
        <v>117</v>
      </c>
      <c r="C29" s="102">
        <f>ANGKAS!C35</f>
        <v>45400000</v>
      </c>
      <c r="D29" s="103">
        <f>MEI!J29</f>
        <v>8790000</v>
      </c>
      <c r="E29" s="95">
        <f t="shared" si="1"/>
        <v>19.361233480176214</v>
      </c>
      <c r="F29" s="105">
        <v>2082000</v>
      </c>
      <c r="G29" s="95">
        <f t="shared" si="0"/>
        <v>4.5859030837004404</v>
      </c>
      <c r="H29" s="151">
        <f>ANGKAS!O35</f>
        <v>29275000</v>
      </c>
      <c r="I29" s="95">
        <f>H29/C29*100</f>
        <v>64.482378854625551</v>
      </c>
      <c r="J29" s="64">
        <f>D29+F29</f>
        <v>10872000</v>
      </c>
      <c r="K29" s="95">
        <f>SUM(J29/C29)*100</f>
        <v>23.947136563876654</v>
      </c>
      <c r="L29" s="114">
        <f>RKO!U25</f>
        <v>50.112774246462983</v>
      </c>
      <c r="M29" s="114">
        <f t="shared" si="4"/>
        <v>23.947136563876654</v>
      </c>
      <c r="N29" s="142"/>
      <c r="O29" s="150"/>
    </row>
    <row r="30" spans="1:15" ht="27.6" x14ac:dyDescent="0.25">
      <c r="A30" s="70"/>
      <c r="B30" s="68" t="s">
        <v>118</v>
      </c>
      <c r="C30" s="102">
        <f>ANGKAS!C36</f>
        <v>0</v>
      </c>
      <c r="D30" s="103">
        <f>MEI!J30</f>
        <v>0</v>
      </c>
      <c r="E30" s="95"/>
      <c r="F30" s="105"/>
      <c r="G30" s="95" t="e">
        <f t="shared" si="0"/>
        <v>#DIV/0!</v>
      </c>
      <c r="H30" s="151">
        <f>ANGKAS!O36</f>
        <v>0</v>
      </c>
      <c r="I30" s="95" t="e">
        <f t="shared" si="2"/>
        <v>#DIV/0!</v>
      </c>
      <c r="J30" s="64">
        <f>D30+F30</f>
        <v>0</v>
      </c>
      <c r="K30" s="95" t="e">
        <f t="shared" si="3"/>
        <v>#DIV/0!</v>
      </c>
      <c r="L30" s="114">
        <f>RKO!U26</f>
        <v>100</v>
      </c>
      <c r="M30" s="114" t="e">
        <f t="shared" si="4"/>
        <v>#DIV/0!</v>
      </c>
      <c r="N30" s="142"/>
      <c r="O30" s="150"/>
    </row>
    <row r="31" spans="1:15" ht="27.6" x14ac:dyDescent="0.25">
      <c r="A31" s="70"/>
      <c r="B31" s="68" t="s">
        <v>119</v>
      </c>
      <c r="C31" s="102">
        <f>ANGKAS!C37</f>
        <v>3464000</v>
      </c>
      <c r="D31" s="103">
        <f>MEI!J31</f>
        <v>1936100</v>
      </c>
      <c r="E31" s="95"/>
      <c r="F31" s="105"/>
      <c r="G31" s="95">
        <f t="shared" si="0"/>
        <v>0</v>
      </c>
      <c r="H31" s="151">
        <f>ANGKAS!O37</f>
        <v>3464000</v>
      </c>
      <c r="I31" s="95">
        <f t="shared" si="2"/>
        <v>100</v>
      </c>
      <c r="J31" s="64">
        <f>D31+F31</f>
        <v>1936100</v>
      </c>
      <c r="K31" s="95">
        <f t="shared" si="3"/>
        <v>55.89203233256351</v>
      </c>
      <c r="L31" s="114">
        <f>RKO!U27</f>
        <v>62.356821589205389</v>
      </c>
      <c r="M31" s="114">
        <f t="shared" si="4"/>
        <v>55.89203233256351</v>
      </c>
      <c r="N31" s="142"/>
      <c r="O31" s="150"/>
    </row>
    <row r="32" spans="1:15" ht="27.6" x14ac:dyDescent="0.25">
      <c r="A32" s="66" t="s">
        <v>120</v>
      </c>
      <c r="B32" s="69" t="s">
        <v>121</v>
      </c>
      <c r="C32" s="111">
        <f>C33+C35</f>
        <v>50082100</v>
      </c>
      <c r="D32" s="111">
        <f>D33+D35</f>
        <v>900000</v>
      </c>
      <c r="E32" s="96">
        <f t="shared" si="1"/>
        <v>1.7970492451394808</v>
      </c>
      <c r="F32" s="111">
        <f>F33+F35</f>
        <v>0</v>
      </c>
      <c r="G32" s="96">
        <f t="shared" si="0"/>
        <v>0</v>
      </c>
      <c r="H32" s="111">
        <f>ANGKAS!O38</f>
        <v>8734600</v>
      </c>
      <c r="I32" s="96">
        <f>H32/C32*100</f>
        <v>17.440562596217013</v>
      </c>
      <c r="J32" s="111">
        <f>J33+J35</f>
        <v>900000</v>
      </c>
      <c r="K32" s="96">
        <f>SUM(J32/C32)*100</f>
        <v>1.7970492451394808</v>
      </c>
      <c r="L32" s="96">
        <f>RKO!U28</f>
        <v>62.356821589205389</v>
      </c>
      <c r="M32" s="96">
        <f t="shared" si="4"/>
        <v>1.7970492451394808</v>
      </c>
      <c r="N32" s="144"/>
      <c r="O32" s="150"/>
    </row>
    <row r="33" spans="1:18" ht="27.6" x14ac:dyDescent="0.25">
      <c r="A33" s="109"/>
      <c r="B33" s="67" t="s">
        <v>50</v>
      </c>
      <c r="C33" s="98">
        <f>C34</f>
        <v>6427500</v>
      </c>
      <c r="D33" s="99">
        <f>D34</f>
        <v>0</v>
      </c>
      <c r="E33" s="99"/>
      <c r="F33" s="99">
        <f>F34</f>
        <v>0</v>
      </c>
      <c r="G33" s="99">
        <f t="shared" si="0"/>
        <v>0</v>
      </c>
      <c r="H33" s="99">
        <f>ANGKAS!O39</f>
        <v>4290000</v>
      </c>
      <c r="I33" s="99">
        <f t="shared" ref="I33:I34" si="5">H33/C33*100</f>
        <v>66.744457409568255</v>
      </c>
      <c r="J33" s="99">
        <f>J34</f>
        <v>0</v>
      </c>
      <c r="K33" s="99">
        <f>SUM(J33/C33)*100</f>
        <v>0</v>
      </c>
      <c r="L33" s="99">
        <f>RKO!U29</f>
        <v>100</v>
      </c>
      <c r="M33" s="99">
        <f t="shared" si="4"/>
        <v>0</v>
      </c>
      <c r="N33" s="143"/>
      <c r="O33" s="150"/>
    </row>
    <row r="34" spans="1:18" ht="41.4" x14ac:dyDescent="0.25">
      <c r="A34" s="112"/>
      <c r="B34" s="68" t="s">
        <v>51</v>
      </c>
      <c r="C34" s="113">
        <f>ANGKAS!C40</f>
        <v>6427500</v>
      </c>
      <c r="D34" s="103">
        <f>MEI!J34</f>
        <v>0</v>
      </c>
      <c r="E34" s="114"/>
      <c r="F34" s="115"/>
      <c r="G34" s="114">
        <f t="shared" si="0"/>
        <v>0</v>
      </c>
      <c r="H34" s="151">
        <f>ANGKAS!O40</f>
        <v>4290000</v>
      </c>
      <c r="I34" s="95">
        <f t="shared" si="5"/>
        <v>66.744457409568255</v>
      </c>
      <c r="J34" s="114">
        <f>D34+F34</f>
        <v>0</v>
      </c>
      <c r="K34" s="114">
        <f>SUM(J34/C34)*100</f>
        <v>0</v>
      </c>
      <c r="L34" s="114">
        <f>RKO!U30</f>
        <v>100</v>
      </c>
      <c r="M34" s="114">
        <f t="shared" si="4"/>
        <v>0</v>
      </c>
      <c r="N34" s="142"/>
      <c r="O34" s="150"/>
    </row>
    <row r="35" spans="1:18" ht="27.6" x14ac:dyDescent="0.25">
      <c r="A35" s="109"/>
      <c r="B35" s="67" t="s">
        <v>122</v>
      </c>
      <c r="C35" s="98">
        <f>SUM(C36:C38)</f>
        <v>43654600</v>
      </c>
      <c r="D35" s="99">
        <f>SUM(D36:D38)</f>
        <v>900000</v>
      </c>
      <c r="E35" s="99">
        <f t="shared" si="1"/>
        <v>2.0616384069490961</v>
      </c>
      <c r="F35" s="99">
        <f>SUM(F36:F38)</f>
        <v>0</v>
      </c>
      <c r="G35" s="99">
        <f t="shared" si="0"/>
        <v>0</v>
      </c>
      <c r="H35" s="99">
        <f>ANGKAS!O41</f>
        <v>4444600</v>
      </c>
      <c r="I35" s="99">
        <f>H35/C35*100</f>
        <v>10.181286737251057</v>
      </c>
      <c r="J35" s="99">
        <f>SUM(J36:J38)</f>
        <v>900000</v>
      </c>
      <c r="K35" s="99">
        <f t="shared" si="3"/>
        <v>2.0616384069490961</v>
      </c>
      <c r="L35" s="99">
        <f>RKO!U31</f>
        <v>100</v>
      </c>
      <c r="M35" s="99">
        <f t="shared" si="4"/>
        <v>2.0616384069490961</v>
      </c>
      <c r="N35" s="143"/>
      <c r="O35" s="150"/>
    </row>
    <row r="36" spans="1:18" ht="27.6" x14ac:dyDescent="0.25">
      <c r="A36" s="70"/>
      <c r="B36" s="68" t="s">
        <v>88</v>
      </c>
      <c r="C36" s="113">
        <f>ANGKAS!C42</f>
        <v>0</v>
      </c>
      <c r="D36" s="103">
        <f>MEI!J36</f>
        <v>0</v>
      </c>
      <c r="E36" s="114"/>
      <c r="F36" s="115">
        <v>0</v>
      </c>
      <c r="G36" s="95" t="e">
        <f t="shared" si="0"/>
        <v>#DIV/0!</v>
      </c>
      <c r="H36" s="151">
        <f>ANGKAS!O42</f>
        <v>0</v>
      </c>
      <c r="I36" s="95"/>
      <c r="J36" s="184">
        <f>D36+F36</f>
        <v>0</v>
      </c>
      <c r="K36" s="114" t="e">
        <f>SUM(J36/C36)*100</f>
        <v>#DIV/0!</v>
      </c>
      <c r="L36" s="114">
        <f>RKO!U32</f>
        <v>53.397743895740462</v>
      </c>
      <c r="M36" s="114" t="e">
        <f t="shared" si="4"/>
        <v>#DIV/0!</v>
      </c>
      <c r="N36" s="142"/>
      <c r="O36" s="150"/>
    </row>
    <row r="37" spans="1:18" ht="27.6" x14ac:dyDescent="0.25">
      <c r="A37" s="70"/>
      <c r="B37" s="68" t="s">
        <v>123</v>
      </c>
      <c r="C37" s="102">
        <f>ANGKAS!C43</f>
        <v>3780000</v>
      </c>
      <c r="D37" s="103">
        <f>MEI!J37</f>
        <v>900000</v>
      </c>
      <c r="E37" s="95">
        <f>D37/C37*100</f>
        <v>23.809523809523807</v>
      </c>
      <c r="F37" s="105"/>
      <c r="G37" s="95">
        <f t="shared" si="0"/>
        <v>0</v>
      </c>
      <c r="H37" s="151">
        <f>ANGKAS!O43</f>
        <v>1980000</v>
      </c>
      <c r="I37" s="95">
        <f>H37/C37*100</f>
        <v>52.380952380952387</v>
      </c>
      <c r="J37" s="184">
        <f>D37+F37</f>
        <v>900000</v>
      </c>
      <c r="K37" s="95">
        <f t="shared" si="3"/>
        <v>23.809523809523807</v>
      </c>
      <c r="L37" s="114">
        <f>RKO!U33</f>
        <v>49.999999999999986</v>
      </c>
      <c r="M37" s="114">
        <f t="shared" si="4"/>
        <v>23.809523809523807</v>
      </c>
      <c r="N37" s="142"/>
      <c r="O37" s="150"/>
    </row>
    <row r="38" spans="1:18" ht="27.6" x14ac:dyDescent="0.25">
      <c r="A38" s="70"/>
      <c r="B38" s="68" t="s">
        <v>124</v>
      </c>
      <c r="C38" s="102">
        <f>ANGKAS!C44</f>
        <v>39874600</v>
      </c>
      <c r="D38" s="103">
        <f>MEI!J38</f>
        <v>0</v>
      </c>
      <c r="E38" s="95">
        <f>D38/C38*100</f>
        <v>0</v>
      </c>
      <c r="F38" s="105"/>
      <c r="G38" s="95">
        <f t="shared" si="0"/>
        <v>0</v>
      </c>
      <c r="H38" s="151">
        <f>ANGKAS!O44</f>
        <v>2464600</v>
      </c>
      <c r="I38" s="95">
        <f t="shared" si="2"/>
        <v>6.1808770495503405</v>
      </c>
      <c r="J38" s="184">
        <f>D38+F38</f>
        <v>0</v>
      </c>
      <c r="K38" s="95">
        <f t="shared" si="3"/>
        <v>0</v>
      </c>
      <c r="L38" s="114">
        <f>RKO!U34</f>
        <v>53.792440288345489</v>
      </c>
      <c r="M38" s="114">
        <f t="shared" si="4"/>
        <v>0</v>
      </c>
      <c r="N38" s="142"/>
      <c r="O38" s="150"/>
    </row>
    <row r="39" spans="1:18" ht="27.6" x14ac:dyDescent="0.25">
      <c r="A39" s="66" t="s">
        <v>137</v>
      </c>
      <c r="B39" s="69" t="s">
        <v>126</v>
      </c>
      <c r="C39" s="111">
        <f>C40</f>
        <v>13685000</v>
      </c>
      <c r="D39" s="96">
        <f>D40</f>
        <v>4050000</v>
      </c>
      <c r="E39" s="96">
        <f t="shared" si="1"/>
        <v>29.59444647424187</v>
      </c>
      <c r="F39" s="116">
        <f>F40</f>
        <v>0</v>
      </c>
      <c r="G39" s="96">
        <f t="shared" si="0"/>
        <v>0</v>
      </c>
      <c r="H39" s="96">
        <f>ANGKAS!O45</f>
        <v>8100000</v>
      </c>
      <c r="I39" s="96">
        <f t="shared" si="2"/>
        <v>59.18889294848374</v>
      </c>
      <c r="J39" s="96">
        <f>SUM(J40)</f>
        <v>4050000</v>
      </c>
      <c r="K39" s="96">
        <f t="shared" si="3"/>
        <v>29.59444647424187</v>
      </c>
      <c r="L39" s="96">
        <f>RKO!U35</f>
        <v>67.000245579567789</v>
      </c>
      <c r="M39" s="96">
        <f t="shared" si="4"/>
        <v>29.59444647424187</v>
      </c>
      <c r="N39" s="144"/>
      <c r="O39" s="150"/>
    </row>
    <row r="40" spans="1:18" ht="27.6" x14ac:dyDescent="0.25">
      <c r="A40" s="109"/>
      <c r="B40" s="67" t="s">
        <v>127</v>
      </c>
      <c r="C40" s="98">
        <f>C41</f>
        <v>13685000</v>
      </c>
      <c r="D40" s="98">
        <f>D41</f>
        <v>4050000</v>
      </c>
      <c r="E40" s="99">
        <f t="shared" si="1"/>
        <v>29.59444647424187</v>
      </c>
      <c r="F40" s="108">
        <f>F41</f>
        <v>0</v>
      </c>
      <c r="G40" s="99">
        <f t="shared" si="0"/>
        <v>0</v>
      </c>
      <c r="H40" s="99">
        <f>ANGKAS!O46</f>
        <v>8100000</v>
      </c>
      <c r="I40" s="99">
        <f t="shared" si="2"/>
        <v>59.18889294848374</v>
      </c>
      <c r="J40" s="99">
        <f>SUM(J41)</f>
        <v>4050000</v>
      </c>
      <c r="K40" s="99">
        <f t="shared" si="3"/>
        <v>29.59444647424187</v>
      </c>
      <c r="L40" s="99">
        <f>RKO!U36</f>
        <v>64.482378854625551</v>
      </c>
      <c r="M40" s="99">
        <f t="shared" si="4"/>
        <v>29.59444647424187</v>
      </c>
      <c r="N40" s="143"/>
      <c r="O40" s="150"/>
    </row>
    <row r="41" spans="1:18" x14ac:dyDescent="0.25">
      <c r="A41" s="70"/>
      <c r="B41" s="68" t="s">
        <v>128</v>
      </c>
      <c r="C41" s="102">
        <f>ANGKAS!C47</f>
        <v>13685000</v>
      </c>
      <c r="D41" s="103">
        <f>MEI!J41</f>
        <v>4050000</v>
      </c>
      <c r="E41" s="95">
        <f t="shared" si="1"/>
        <v>29.59444647424187</v>
      </c>
      <c r="F41" s="117"/>
      <c r="G41" s="95">
        <f t="shared" si="0"/>
        <v>0</v>
      </c>
      <c r="H41" s="151">
        <f>ANGKAS!O47</f>
        <v>8100000</v>
      </c>
      <c r="I41" s="95">
        <f>H41/C41*100</f>
        <v>59.18889294848374</v>
      </c>
      <c r="J41" s="184">
        <f>D41+F41</f>
        <v>4050000</v>
      </c>
      <c r="K41" s="95">
        <f t="shared" si="3"/>
        <v>29.59444647424187</v>
      </c>
      <c r="L41" s="114">
        <f>RKO!U37</f>
        <v>0</v>
      </c>
      <c r="M41" s="114">
        <f t="shared" si="4"/>
        <v>29.59444647424187</v>
      </c>
      <c r="N41" s="142"/>
      <c r="O41" s="150"/>
    </row>
    <row r="42" spans="1:18" ht="27.6" x14ac:dyDescent="0.25">
      <c r="A42" s="66" t="s">
        <v>125</v>
      </c>
      <c r="B42" s="69" t="s">
        <v>129</v>
      </c>
      <c r="C42" s="111">
        <f>C43</f>
        <v>29550000</v>
      </c>
      <c r="D42" s="96">
        <f>D43</f>
        <v>3150000</v>
      </c>
      <c r="E42" s="96">
        <f t="shared" si="1"/>
        <v>10.659898477157361</v>
      </c>
      <c r="F42" s="116">
        <f>F43</f>
        <v>6700000</v>
      </c>
      <c r="G42" s="96">
        <f t="shared" si="0"/>
        <v>22.673434856175973</v>
      </c>
      <c r="H42" s="96">
        <f>ANGKAS!O48</f>
        <v>24487500</v>
      </c>
      <c r="I42" s="96">
        <f t="shared" si="2"/>
        <v>82.868020304568518</v>
      </c>
      <c r="J42" s="96">
        <f>SUM(J43)</f>
        <v>9850000</v>
      </c>
      <c r="K42" s="96">
        <f t="shared" si="3"/>
        <v>33.333333333333329</v>
      </c>
      <c r="L42" s="96">
        <f>RKO!U38</f>
        <v>100</v>
      </c>
      <c r="M42" s="96">
        <f t="shared" si="4"/>
        <v>33.333333333333329</v>
      </c>
      <c r="N42" s="144"/>
      <c r="O42" s="150"/>
    </row>
    <row r="43" spans="1:18" ht="27.6" x14ac:dyDescent="0.25">
      <c r="A43" s="109"/>
      <c r="B43" s="67" t="s">
        <v>130</v>
      </c>
      <c r="C43" s="98">
        <f>SUM(C44:C48)</f>
        <v>29550000</v>
      </c>
      <c r="D43" s="98">
        <f>SUM(D44:D48)</f>
        <v>3150000</v>
      </c>
      <c r="E43" s="99">
        <f t="shared" si="1"/>
        <v>10.659898477157361</v>
      </c>
      <c r="F43" s="98">
        <f>SUM(F44:F48)</f>
        <v>6700000</v>
      </c>
      <c r="G43" s="99">
        <f t="shared" si="0"/>
        <v>22.673434856175973</v>
      </c>
      <c r="H43" s="98">
        <f>ANGKAS!O49</f>
        <v>24487500</v>
      </c>
      <c r="I43" s="99">
        <f>H43/C43*100</f>
        <v>82.868020304568518</v>
      </c>
      <c r="J43" s="98">
        <f>SUM(J44:J48)</f>
        <v>9850000</v>
      </c>
      <c r="K43" s="99">
        <f t="shared" si="3"/>
        <v>33.333333333333329</v>
      </c>
      <c r="L43" s="99">
        <f>RKO!U39</f>
        <v>17.44056259621701</v>
      </c>
      <c r="M43" s="99">
        <f t="shared" si="4"/>
        <v>33.333333333333329</v>
      </c>
      <c r="N43" s="143"/>
      <c r="O43" s="150"/>
    </row>
    <row r="44" spans="1:18" ht="27.6" x14ac:dyDescent="0.25">
      <c r="A44" s="70"/>
      <c r="B44" s="68" t="s">
        <v>53</v>
      </c>
      <c r="C44" s="102">
        <f>ANGKAS!C50</f>
        <v>5712500</v>
      </c>
      <c r="D44" s="103">
        <f>MEI!J44</f>
        <v>0</v>
      </c>
      <c r="E44" s="95">
        <f t="shared" si="1"/>
        <v>0</v>
      </c>
      <c r="F44" s="105"/>
      <c r="G44" s="95">
        <f t="shared" si="0"/>
        <v>0</v>
      </c>
      <c r="H44" s="151">
        <f>ANGKAS!O50</f>
        <v>5712500</v>
      </c>
      <c r="I44" s="95">
        <f t="shared" ref="I44:I47" si="6">H44/C44*100</f>
        <v>100</v>
      </c>
      <c r="J44" s="64">
        <f t="shared" ref="J44:J47" si="7">D44+F44</f>
        <v>0</v>
      </c>
      <c r="K44" s="95">
        <f t="shared" si="3"/>
        <v>0</v>
      </c>
      <c r="L44" s="114">
        <f>RKO!U40</f>
        <v>66.744457409568255</v>
      </c>
      <c r="M44" s="114">
        <f t="shared" si="4"/>
        <v>0</v>
      </c>
      <c r="N44" s="142"/>
      <c r="O44" s="150"/>
    </row>
    <row r="45" spans="1:18" x14ac:dyDescent="0.25">
      <c r="A45" s="70"/>
      <c r="B45" s="68" t="s">
        <v>54</v>
      </c>
      <c r="C45" s="102">
        <f>ANGKAS!C51</f>
        <v>4900000</v>
      </c>
      <c r="D45" s="103">
        <f>MEI!J45</f>
        <v>0</v>
      </c>
      <c r="E45" s="95">
        <f t="shared" si="1"/>
        <v>0</v>
      </c>
      <c r="F45" s="105">
        <v>4900000</v>
      </c>
      <c r="G45" s="95">
        <f t="shared" si="0"/>
        <v>100</v>
      </c>
      <c r="H45" s="151">
        <f>ANGKAS!O51</f>
        <v>4900000</v>
      </c>
      <c r="I45" s="95">
        <f t="shared" si="6"/>
        <v>100</v>
      </c>
      <c r="J45" s="64">
        <f t="shared" si="7"/>
        <v>4900000</v>
      </c>
      <c r="K45" s="95">
        <f t="shared" si="3"/>
        <v>100</v>
      </c>
      <c r="L45" s="114">
        <f>RKO!U41</f>
        <v>66.744457409568255</v>
      </c>
      <c r="M45" s="114">
        <f t="shared" si="4"/>
        <v>100</v>
      </c>
      <c r="N45" s="142"/>
      <c r="O45" s="150"/>
    </row>
    <row r="46" spans="1:18" ht="27.6" x14ac:dyDescent="0.25">
      <c r="A46" s="70"/>
      <c r="B46" s="68" t="s">
        <v>55</v>
      </c>
      <c r="C46" s="102">
        <f>ANGKAS!C52</f>
        <v>3150000</v>
      </c>
      <c r="D46" s="103">
        <f>MEI!J46</f>
        <v>3150000</v>
      </c>
      <c r="E46" s="95">
        <f t="shared" si="1"/>
        <v>100</v>
      </c>
      <c r="F46" s="105"/>
      <c r="G46" s="95">
        <f t="shared" si="0"/>
        <v>0</v>
      </c>
      <c r="H46" s="151">
        <f>ANGKAS!O52</f>
        <v>3150000</v>
      </c>
      <c r="I46" s="95">
        <f t="shared" si="6"/>
        <v>100</v>
      </c>
      <c r="J46" s="184">
        <f>D46+F46</f>
        <v>3150000</v>
      </c>
      <c r="K46" s="95">
        <f t="shared" si="3"/>
        <v>100</v>
      </c>
      <c r="L46" s="114">
        <f>RKO!U42</f>
        <v>10.181286737251057</v>
      </c>
      <c r="M46" s="114">
        <f t="shared" si="4"/>
        <v>100</v>
      </c>
      <c r="N46" s="142"/>
      <c r="O46" s="150"/>
      <c r="R46" s="182"/>
    </row>
    <row r="47" spans="1:18" x14ac:dyDescent="0.25">
      <c r="A47" s="70"/>
      <c r="B47" s="68" t="s">
        <v>56</v>
      </c>
      <c r="C47" s="102">
        <f>ANGKAS!D53</f>
        <v>3000000</v>
      </c>
      <c r="D47" s="103">
        <f>MEI!J47</f>
        <v>0</v>
      </c>
      <c r="E47" s="95">
        <f t="shared" si="1"/>
        <v>0</v>
      </c>
      <c r="F47" s="105"/>
      <c r="G47" s="95">
        <f t="shared" si="0"/>
        <v>0</v>
      </c>
      <c r="H47" s="151">
        <f>ANGKAS!O53</f>
        <v>0</v>
      </c>
      <c r="I47" s="95">
        <f t="shared" si="6"/>
        <v>0</v>
      </c>
      <c r="J47" s="64">
        <f t="shared" si="7"/>
        <v>0</v>
      </c>
      <c r="K47" s="95">
        <f t="shared" si="3"/>
        <v>0</v>
      </c>
      <c r="L47" s="114" t="e">
        <f>RKO!U43</f>
        <v>#DIV/0!</v>
      </c>
      <c r="M47" s="114">
        <f t="shared" si="4"/>
        <v>0</v>
      </c>
      <c r="N47" s="142"/>
      <c r="O47" s="150"/>
      <c r="P47" s="151">
        <f>ANGKAS!Q42</f>
        <v>0</v>
      </c>
    </row>
    <row r="48" spans="1:18" x14ac:dyDescent="0.25">
      <c r="A48" s="70"/>
      <c r="B48" s="68" t="s">
        <v>57</v>
      </c>
      <c r="C48" s="102">
        <f>ANGKAS!C54</f>
        <v>12787500</v>
      </c>
      <c r="D48" s="103">
        <f>MEI!J48</f>
        <v>0</v>
      </c>
      <c r="E48" s="95">
        <f t="shared" si="1"/>
        <v>0</v>
      </c>
      <c r="F48" s="105">
        <v>1800000</v>
      </c>
      <c r="G48" s="95">
        <f t="shared" si="0"/>
        <v>14.076246334310852</v>
      </c>
      <c r="H48" s="151">
        <f>ANGKAS!O54</f>
        <v>10725000</v>
      </c>
      <c r="I48" s="95">
        <f t="shared" si="2"/>
        <v>83.870967741935488</v>
      </c>
      <c r="J48" s="64">
        <f>D48+F48</f>
        <v>1800000</v>
      </c>
      <c r="K48" s="95">
        <f t="shared" si="3"/>
        <v>14.076246334310852</v>
      </c>
      <c r="L48" s="114">
        <f>RKO!U44</f>
        <v>52.38095238095238</v>
      </c>
      <c r="M48" s="114">
        <f t="shared" si="4"/>
        <v>14.076246334310852</v>
      </c>
      <c r="N48" s="142"/>
      <c r="O48" s="150"/>
    </row>
    <row r="49" spans="1:15" ht="15" x14ac:dyDescent="0.25">
      <c r="A49" s="70"/>
      <c r="B49" s="87" t="s">
        <v>131</v>
      </c>
      <c r="C49" s="118">
        <f>SUM(C12+C32+C39+C42)</f>
        <v>2221079390</v>
      </c>
      <c r="D49" s="95">
        <f>SUM(D12+D32+D39+D42)</f>
        <v>834366878</v>
      </c>
      <c r="E49" s="95">
        <f>D49/C49*100</f>
        <v>37.565828657750053</v>
      </c>
      <c r="F49" s="104">
        <f>SUM(F12+F32+F39+F42)</f>
        <v>233885637</v>
      </c>
      <c r="G49" s="95">
        <f>F49/C49*100</f>
        <v>10.530269113883408</v>
      </c>
      <c r="H49" s="95">
        <f>SUM(H12+H32+H39+H42)</f>
        <v>1434044942</v>
      </c>
      <c r="I49" s="95">
        <f>H49/C49*100</f>
        <v>64.565226639647491</v>
      </c>
      <c r="J49" s="95">
        <f>SUM(J12+J32+J39+J42)</f>
        <v>1068252515</v>
      </c>
      <c r="K49" s="95">
        <f>SUM(J49/C49)*100</f>
        <v>48.096097771633453</v>
      </c>
      <c r="L49" s="95">
        <f>L11</f>
        <v>64.565226639647491</v>
      </c>
      <c r="M49" s="114">
        <f>K49</f>
        <v>48.096097771633453</v>
      </c>
      <c r="N49" s="139"/>
      <c r="O49" s="150"/>
    </row>
    <row r="50" spans="1:15" ht="15" x14ac:dyDescent="0.25">
      <c r="A50" s="119"/>
      <c r="B50" s="120"/>
      <c r="C50" s="121"/>
      <c r="D50" s="122"/>
      <c r="E50" s="123"/>
      <c r="F50" s="124"/>
      <c r="G50" s="123"/>
      <c r="H50" s="123"/>
      <c r="I50" s="123"/>
      <c r="J50" s="119"/>
      <c r="K50" s="119"/>
      <c r="L50" s="119"/>
      <c r="M50" s="119"/>
      <c r="N50" s="119"/>
      <c r="O50" s="77"/>
    </row>
    <row r="51" spans="1:15" ht="15" x14ac:dyDescent="0.25">
      <c r="A51" s="119"/>
      <c r="B51" s="125"/>
      <c r="C51" s="121"/>
      <c r="D51" s="122"/>
      <c r="E51" s="123"/>
      <c r="F51" s="124"/>
      <c r="G51" s="123"/>
      <c r="H51" s="123"/>
      <c r="I51" s="123"/>
      <c r="J51" s="126" t="s">
        <v>165</v>
      </c>
      <c r="K51" s="126"/>
      <c r="L51" s="126"/>
      <c r="M51" s="126"/>
      <c r="N51" s="126"/>
    </row>
    <row r="52" spans="1:15" ht="15" x14ac:dyDescent="0.25">
      <c r="A52" s="119"/>
      <c r="B52" s="120"/>
      <c r="C52" s="121"/>
      <c r="D52" s="122"/>
      <c r="E52" s="123"/>
      <c r="F52" s="124"/>
      <c r="G52" s="123"/>
      <c r="H52" s="123"/>
      <c r="I52" s="123"/>
      <c r="J52" s="127" t="s">
        <v>161</v>
      </c>
      <c r="K52" s="127"/>
      <c r="L52" s="127"/>
      <c r="M52" s="127"/>
      <c r="N52" s="127"/>
    </row>
    <row r="53" spans="1:15" ht="15" x14ac:dyDescent="0.25">
      <c r="A53" s="119"/>
      <c r="B53" s="120"/>
      <c r="C53" s="128"/>
      <c r="D53" s="122"/>
      <c r="E53" s="123"/>
      <c r="F53" s="124"/>
      <c r="G53" s="123"/>
      <c r="H53" s="123"/>
      <c r="I53" s="123"/>
      <c r="J53" s="129"/>
      <c r="K53" s="129"/>
      <c r="L53" s="129"/>
      <c r="M53" s="129"/>
      <c r="N53" s="129"/>
    </row>
    <row r="54" spans="1:15" ht="15" x14ac:dyDescent="0.25">
      <c r="A54" s="119"/>
      <c r="B54" s="120"/>
      <c r="C54" s="159"/>
      <c r="D54" s="122"/>
      <c r="E54" s="123"/>
      <c r="F54" s="124"/>
      <c r="G54" s="123"/>
      <c r="H54" s="123"/>
      <c r="I54" s="151"/>
      <c r="J54" s="123"/>
      <c r="K54" s="130"/>
      <c r="L54" s="131"/>
      <c r="M54" s="130"/>
      <c r="N54" s="130"/>
    </row>
    <row r="55" spans="1:15" ht="15" x14ac:dyDescent="0.25">
      <c r="A55" s="119"/>
      <c r="B55" s="120"/>
      <c r="C55" s="121"/>
      <c r="D55" s="122"/>
      <c r="E55" s="123"/>
      <c r="F55" s="124"/>
      <c r="G55" s="123"/>
      <c r="H55" s="123"/>
      <c r="I55" s="123"/>
      <c r="J55" s="123"/>
      <c r="K55" s="130"/>
      <c r="L55" s="131"/>
      <c r="M55" s="130"/>
      <c r="N55" s="130"/>
    </row>
    <row r="56" spans="1:15" ht="15" x14ac:dyDescent="0.25">
      <c r="A56" s="119"/>
      <c r="B56" s="120"/>
      <c r="C56" s="93"/>
      <c r="D56" s="132"/>
      <c r="E56" s="133"/>
      <c r="F56" s="134"/>
      <c r="G56" s="133"/>
      <c r="H56" s="133"/>
      <c r="I56" s="133"/>
      <c r="J56" s="123"/>
      <c r="K56" s="130"/>
      <c r="L56" s="131"/>
      <c r="M56" s="130"/>
      <c r="N56" s="130"/>
    </row>
    <row r="57" spans="1:15" ht="15" x14ac:dyDescent="0.25">
      <c r="A57" s="119"/>
      <c r="B57" s="120"/>
      <c r="C57" s="121"/>
      <c r="D57" s="122"/>
      <c r="E57" s="123"/>
      <c r="F57" s="124"/>
      <c r="G57" s="123"/>
      <c r="H57" s="123"/>
      <c r="I57" s="123"/>
      <c r="J57" s="135" t="s">
        <v>162</v>
      </c>
      <c r="K57" s="135"/>
      <c r="L57" s="135"/>
      <c r="M57" s="135"/>
      <c r="N57" s="135"/>
    </row>
    <row r="58" spans="1:15" ht="15" x14ac:dyDescent="0.25">
      <c r="A58" s="119"/>
      <c r="B58" s="120"/>
      <c r="C58" s="121"/>
      <c r="D58" s="122"/>
      <c r="E58" s="123"/>
      <c r="F58" s="124"/>
      <c r="G58" s="123"/>
      <c r="H58" s="123"/>
      <c r="I58" s="123"/>
      <c r="J58" s="131" t="s">
        <v>134</v>
      </c>
      <c r="K58" s="131"/>
      <c r="L58" s="131"/>
      <c r="M58" s="131"/>
      <c r="N58" s="131"/>
    </row>
    <row r="59" spans="1:15" ht="15" x14ac:dyDescent="0.25">
      <c r="A59" s="119"/>
      <c r="B59" s="120"/>
      <c r="C59" s="121"/>
      <c r="D59" s="122"/>
      <c r="E59" s="123"/>
      <c r="F59" s="124"/>
      <c r="G59" s="123"/>
      <c r="H59" s="123"/>
      <c r="I59" s="123"/>
      <c r="J59" s="131" t="s">
        <v>163</v>
      </c>
      <c r="K59" s="131"/>
      <c r="L59" s="131"/>
      <c r="M59" s="131"/>
      <c r="N59" s="131"/>
    </row>
    <row r="67" spans="8:8" x14ac:dyDescent="0.25">
      <c r="H67" s="160"/>
    </row>
    <row r="70" spans="8:8" x14ac:dyDescent="0.25">
      <c r="H70" s="182"/>
    </row>
    <row r="119" spans="4:4" x14ac:dyDescent="0.25">
      <c r="D119" s="160"/>
    </row>
    <row r="120" spans="4:4" x14ac:dyDescent="0.25">
      <c r="D120" s="160"/>
    </row>
    <row r="122" spans="4:4" x14ac:dyDescent="0.25">
      <c r="D122" s="160"/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31496062992125984" right="0.9055118110236221" top="0.74803149606299213" bottom="0.55118110236220474" header="0.31496062992125984" footer="0.31496062992125984"/>
  <pageSetup paperSize="5" scale="6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0297-D112-462E-BE71-0CF4C8F755B8}">
  <dimension ref="A1:P20"/>
  <sheetViews>
    <sheetView workbookViewId="0">
      <selection activeCell="B24" sqref="B24"/>
    </sheetView>
  </sheetViews>
  <sheetFormatPr defaultRowHeight="14.4" x14ac:dyDescent="0.3"/>
  <cols>
    <col min="2" max="2" width="43.88671875" customWidth="1"/>
    <col min="3" max="16" width="14.33203125" customWidth="1"/>
  </cols>
  <sheetData>
    <row r="1" spans="1:16" ht="25.8" x14ac:dyDescent="0.5">
      <c r="A1" s="198" t="s">
        <v>80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5.8" x14ac:dyDescent="0.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4" spans="1:16" x14ac:dyDescent="0.3">
      <c r="A4" s="199" t="s">
        <v>0</v>
      </c>
      <c r="B4" s="200"/>
      <c r="C4" s="188" t="s">
        <v>1</v>
      </c>
      <c r="D4" s="188" t="s">
        <v>2</v>
      </c>
      <c r="E4" s="189" t="s">
        <v>3</v>
      </c>
      <c r="F4" s="189"/>
      <c r="G4" s="189"/>
      <c r="H4" s="189"/>
      <c r="I4" s="189"/>
      <c r="J4" s="189"/>
      <c r="K4" s="189" t="s">
        <v>4</v>
      </c>
      <c r="L4" s="189"/>
      <c r="M4" s="189"/>
      <c r="N4" s="189"/>
      <c r="O4" s="189"/>
      <c r="P4" s="189"/>
    </row>
    <row r="5" spans="1:16" x14ac:dyDescent="0.3">
      <c r="A5" s="199"/>
      <c r="B5" s="200"/>
      <c r="C5" s="188" t="s">
        <v>1</v>
      </c>
      <c r="D5" s="188" t="s">
        <v>2</v>
      </c>
      <c r="E5" s="189" t="s">
        <v>5</v>
      </c>
      <c r="F5" s="189"/>
      <c r="G5" s="189"/>
      <c r="H5" s="189" t="s">
        <v>6</v>
      </c>
      <c r="I5" s="189"/>
      <c r="J5" s="189"/>
      <c r="K5" s="189" t="s">
        <v>7</v>
      </c>
      <c r="L5" s="189"/>
      <c r="M5" s="189"/>
      <c r="N5" s="189" t="s">
        <v>8</v>
      </c>
      <c r="O5" s="189"/>
      <c r="P5" s="189"/>
    </row>
    <row r="6" spans="1:16" x14ac:dyDescent="0.3">
      <c r="A6" s="199"/>
      <c r="B6" s="200"/>
      <c r="C6" s="203" t="s">
        <v>1</v>
      </c>
      <c r="D6" s="203" t="s">
        <v>2</v>
      </c>
      <c r="E6" s="46" t="s">
        <v>9</v>
      </c>
      <c r="F6" s="46" t="s">
        <v>10</v>
      </c>
      <c r="G6" s="46" t="s">
        <v>11</v>
      </c>
      <c r="H6" s="46" t="s">
        <v>12</v>
      </c>
      <c r="I6" s="46" t="s">
        <v>13</v>
      </c>
      <c r="J6" s="46" t="s">
        <v>14</v>
      </c>
      <c r="K6" s="46" t="s">
        <v>15</v>
      </c>
      <c r="L6" s="46" t="s">
        <v>16</v>
      </c>
      <c r="M6" s="46" t="s">
        <v>17</v>
      </c>
      <c r="N6" s="46" t="s">
        <v>18</v>
      </c>
      <c r="O6" s="46" t="s">
        <v>19</v>
      </c>
      <c r="P6" s="46" t="s">
        <v>20</v>
      </c>
    </row>
    <row r="7" spans="1:16" s="50" customFormat="1" ht="25.5" customHeight="1" x14ac:dyDescent="0.3">
      <c r="A7" s="201" t="s">
        <v>30</v>
      </c>
      <c r="B7" s="201"/>
      <c r="C7" s="52">
        <v>87021700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</row>
    <row r="8" spans="1:16" s="50" customFormat="1" ht="33.75" customHeight="1" x14ac:dyDescent="0.3">
      <c r="A8" s="202" t="s">
        <v>31</v>
      </c>
      <c r="B8" s="202"/>
      <c r="C8" s="53">
        <f>SUM(C10:C20)</f>
        <v>87021700</v>
      </c>
      <c r="D8" s="54">
        <f>SUM(E8:P8)</f>
        <v>9228000</v>
      </c>
      <c r="E8" s="53">
        <f>SUM(E10:E20)</f>
        <v>500000</v>
      </c>
      <c r="F8" s="53">
        <f t="shared" ref="F8:P8" si="0">SUM(F10:F20)</f>
        <v>250000</v>
      </c>
      <c r="G8" s="53">
        <f t="shared" si="0"/>
        <v>1807000</v>
      </c>
      <c r="H8" s="53">
        <f t="shared" si="0"/>
        <v>250000</v>
      </c>
      <c r="I8" s="53">
        <f t="shared" si="0"/>
        <v>250000</v>
      </c>
      <c r="J8" s="53">
        <f t="shared" si="0"/>
        <v>1807000</v>
      </c>
      <c r="K8" s="53">
        <f t="shared" si="0"/>
        <v>250000</v>
      </c>
      <c r="L8" s="53">
        <f t="shared" si="0"/>
        <v>250000</v>
      </c>
      <c r="M8" s="53">
        <f t="shared" si="0"/>
        <v>1807000</v>
      </c>
      <c r="N8" s="53">
        <f t="shared" si="0"/>
        <v>1807000</v>
      </c>
      <c r="O8" s="53">
        <f t="shared" si="0"/>
        <v>250000</v>
      </c>
      <c r="P8" s="53">
        <f t="shared" si="0"/>
        <v>0</v>
      </c>
    </row>
    <row r="9" spans="1:16" x14ac:dyDescent="0.3">
      <c r="A9" s="195"/>
      <c r="B9" s="197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7"/>
    </row>
    <row r="10" spans="1:16" s="50" customFormat="1" ht="30" customHeight="1" x14ac:dyDescent="0.3">
      <c r="A10" s="47"/>
      <c r="B10" s="48" t="s">
        <v>69</v>
      </c>
      <c r="C10" s="49">
        <v>3000000</v>
      </c>
      <c r="D10" s="54">
        <f t="shared" ref="D10:D20" si="1">SUM(E10:P10)</f>
        <v>3000000</v>
      </c>
      <c r="E10" s="53">
        <v>500000</v>
      </c>
      <c r="F10" s="53">
        <v>250000</v>
      </c>
      <c r="G10" s="53">
        <v>250000</v>
      </c>
      <c r="H10" s="53">
        <v>250000</v>
      </c>
      <c r="I10" s="53">
        <v>250000</v>
      </c>
      <c r="J10" s="53">
        <v>250000</v>
      </c>
      <c r="K10" s="53">
        <v>250000</v>
      </c>
      <c r="L10" s="53">
        <v>250000</v>
      </c>
      <c r="M10" s="53">
        <v>250000</v>
      </c>
      <c r="N10" s="53">
        <v>250000</v>
      </c>
      <c r="O10" s="53">
        <v>250000</v>
      </c>
      <c r="P10" s="53"/>
    </row>
    <row r="11" spans="1:16" s="50" customFormat="1" ht="30" customHeight="1" x14ac:dyDescent="0.3">
      <c r="A11" s="47"/>
      <c r="B11" s="51" t="s">
        <v>70</v>
      </c>
      <c r="C11" s="49">
        <v>13192900</v>
      </c>
      <c r="D11" s="54">
        <f t="shared" si="1"/>
        <v>0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s="50" customFormat="1" ht="30" customHeight="1" x14ac:dyDescent="0.3">
      <c r="A12" s="47"/>
      <c r="B12" s="51" t="s">
        <v>71</v>
      </c>
      <c r="C12" s="49">
        <v>8490000</v>
      </c>
      <c r="D12" s="54">
        <f t="shared" si="1"/>
        <v>0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s="50" customFormat="1" ht="30" customHeight="1" x14ac:dyDescent="0.3">
      <c r="A13" s="47"/>
      <c r="B13" s="51" t="s">
        <v>72</v>
      </c>
      <c r="C13" s="49">
        <v>1000000</v>
      </c>
      <c r="D13" s="54">
        <f t="shared" si="1"/>
        <v>0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s="50" customFormat="1" ht="30.75" customHeight="1" x14ac:dyDescent="0.3">
      <c r="A14" s="47"/>
      <c r="B14" s="51" t="s">
        <v>73</v>
      </c>
      <c r="C14" s="49">
        <v>1739400</v>
      </c>
      <c r="D14" s="54">
        <f t="shared" si="1"/>
        <v>0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1:16" s="50" customFormat="1" ht="30" customHeight="1" x14ac:dyDescent="0.3">
      <c r="A15" s="47"/>
      <c r="B15" s="51" t="s">
        <v>74</v>
      </c>
      <c r="C15" s="49">
        <v>5563400</v>
      </c>
      <c r="D15" s="54">
        <f t="shared" si="1"/>
        <v>0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s="50" customFormat="1" ht="30" customHeight="1" x14ac:dyDescent="0.3">
      <c r="A16" s="47"/>
      <c r="B16" s="51" t="s">
        <v>75</v>
      </c>
      <c r="C16" s="49">
        <v>4508000</v>
      </c>
      <c r="D16" s="54">
        <f t="shared" si="1"/>
        <v>0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spans="1:16" s="50" customFormat="1" ht="30" customHeight="1" x14ac:dyDescent="0.3">
      <c r="A17" s="47"/>
      <c r="B17" s="51" t="s">
        <v>76</v>
      </c>
      <c r="C17" s="49">
        <v>5425000</v>
      </c>
      <c r="D17" s="54">
        <f t="shared" si="1"/>
        <v>0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</row>
    <row r="18" spans="1:16" s="50" customFormat="1" ht="30" customHeight="1" x14ac:dyDescent="0.3">
      <c r="A18" s="47"/>
      <c r="B18" s="51" t="s">
        <v>77</v>
      </c>
      <c r="C18" s="49">
        <v>31875000</v>
      </c>
      <c r="D18" s="54">
        <f t="shared" si="1"/>
        <v>0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</row>
    <row r="19" spans="1:16" s="50" customFormat="1" ht="30" customHeight="1" x14ac:dyDescent="0.3">
      <c r="A19" s="47"/>
      <c r="B19" s="51" t="s">
        <v>78</v>
      </c>
      <c r="C19" s="49">
        <v>6000000</v>
      </c>
      <c r="D19" s="54">
        <f t="shared" si="1"/>
        <v>0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1:16" s="50" customFormat="1" ht="30" customHeight="1" x14ac:dyDescent="0.3">
      <c r="A20" s="47"/>
      <c r="B20" s="48" t="s">
        <v>79</v>
      </c>
      <c r="C20" s="49">
        <v>6228000</v>
      </c>
      <c r="D20" s="54">
        <f t="shared" si="1"/>
        <v>6228000</v>
      </c>
      <c r="E20" s="53"/>
      <c r="F20" s="53"/>
      <c r="G20" s="53">
        <v>1557000</v>
      </c>
      <c r="H20" s="53"/>
      <c r="I20" s="53"/>
      <c r="J20" s="53">
        <v>1557000</v>
      </c>
      <c r="K20" s="53"/>
      <c r="L20" s="53"/>
      <c r="M20" s="53">
        <v>1557000</v>
      </c>
      <c r="N20" s="53">
        <v>1557000</v>
      </c>
      <c r="O20" s="53"/>
      <c r="P20" s="53"/>
    </row>
  </sheetData>
  <mergeCells count="14">
    <mergeCell ref="C9:P9"/>
    <mergeCell ref="A1:P1"/>
    <mergeCell ref="A4:B6"/>
    <mergeCell ref="A7:B7"/>
    <mergeCell ref="A8:B8"/>
    <mergeCell ref="A9:B9"/>
    <mergeCell ref="C4:C6"/>
    <mergeCell ref="D4:D6"/>
    <mergeCell ref="E4:J4"/>
    <mergeCell ref="K4:P4"/>
    <mergeCell ref="E5:G5"/>
    <mergeCell ref="H5:J5"/>
    <mergeCell ref="K5:M5"/>
    <mergeCell ref="N5:P5"/>
  </mergeCells>
  <pageMargins left="0.51181102362204722" right="1.1023622047244095" top="0.74803149606299213" bottom="0.74803149606299213" header="0.31496062992125984" footer="0.31496062992125984"/>
  <pageSetup paperSize="5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ANGKAS</vt:lpstr>
      <vt:lpstr>RKO</vt:lpstr>
      <vt:lpstr>JANUARI</vt:lpstr>
      <vt:lpstr>FEBRUARI</vt:lpstr>
      <vt:lpstr>MARET</vt:lpstr>
      <vt:lpstr>APRIL</vt:lpstr>
      <vt:lpstr>MEI</vt:lpstr>
      <vt:lpstr>JUNI</vt:lpstr>
      <vt:lpstr>LOGISTIK</vt:lpstr>
      <vt:lpstr>Fasilitasi Penyusunan Peraturan</vt:lpstr>
      <vt:lpstr>Fasilitasi Administrasi Tata Pe</vt:lpstr>
      <vt:lpstr>Fasilitasi Sinkronisasi Perenca</vt:lpstr>
      <vt:lpstr>Fasilitasi Penyelenggaraan Kete</vt:lpstr>
      <vt:lpstr>Koordinasi Pendampingan Desa di</vt:lpstr>
      <vt:lpstr>Pelaksanaan Urusan Pemerintahan</vt:lpstr>
      <vt:lpstr>APRIL!Print_Area</vt:lpstr>
      <vt:lpstr>'Fasilitasi Administrasi Tata Pe'!Print_Area</vt:lpstr>
      <vt:lpstr>'Fasilitasi Penyelenggaraan Kete'!Print_Area</vt:lpstr>
      <vt:lpstr>'Fasilitasi Penyusunan Peraturan'!Print_Area</vt:lpstr>
      <vt:lpstr>'Fasilitasi Sinkronisasi Perenca'!Print_Area</vt:lpstr>
      <vt:lpstr>FEBRUARI!Print_Area</vt:lpstr>
      <vt:lpstr>JANUARI!Print_Area</vt:lpstr>
      <vt:lpstr>JUNI!Print_Area</vt:lpstr>
      <vt:lpstr>'Koordinasi Pendampingan Desa di'!Print_Area</vt:lpstr>
      <vt:lpstr>LOGISTIK!Print_Area</vt:lpstr>
      <vt:lpstr>MARET!Print_Area</vt:lpstr>
      <vt:lpstr>MEI!Print_Area</vt:lpstr>
      <vt:lpstr>'Pelaksanaan Urusan Pemerintahan'!Print_Area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KECAMATAN PANDANARUM</dc:creator>
  <cp:lastModifiedBy>HP CORE i3</cp:lastModifiedBy>
  <cp:lastPrinted>2025-06-02T03:51:05Z</cp:lastPrinted>
  <dcterms:created xsi:type="dcterms:W3CDTF">2025-01-04T10:36:48Z</dcterms:created>
  <dcterms:modified xsi:type="dcterms:W3CDTF">2025-06-26T03:30:03Z</dcterms:modified>
</cp:coreProperties>
</file>